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tate-my.sharepoint.com/personal/bm2331_msstate_edu/Documents/Files/Mississippi State/Extension/Budgets2024/"/>
    </mc:Choice>
  </mc:AlternateContent>
  <xr:revisionPtr revIDLastSave="1253" documentId="8_{E40167FA-106E-4B5B-AA32-49D318D75F9D}" xr6:coauthVersionLast="47" xr6:coauthVersionMax="47" xr10:uidLastSave="{DA74BECD-0710-417A-80E1-AA2616062FDC}"/>
  <bookViews>
    <workbookView xWindow="-108" yWindow="-108" windowWidth="23256" windowHeight="12576" xr2:uid="{00000000-000D-0000-FFFF-FFFF00000000}"/>
  </bookViews>
  <sheets>
    <sheet name="Calculator" sheetId="9" r:id="rId1"/>
    <sheet name="BudgetList" sheetId="67" r:id="rId2"/>
    <sheet name="corn1" sheetId="10" r:id="rId3"/>
    <sheet name="corn2" sheetId="11" r:id="rId4"/>
    <sheet name="corn3" sheetId="12" r:id="rId5"/>
    <sheet name="corn4" sheetId="13" r:id="rId6"/>
    <sheet name="corn5" sheetId="14" r:id="rId7"/>
    <sheet name="corn6" sheetId="15" r:id="rId8"/>
    <sheet name="corn7" sheetId="69" r:id="rId9"/>
    <sheet name="corn8" sheetId="70" r:id="rId10"/>
    <sheet name="corn9" sheetId="71" r:id="rId11"/>
    <sheet name="corn10" sheetId="72" r:id="rId12"/>
    <sheet name="cotton1" sheetId="16" r:id="rId13"/>
    <sheet name="cotton2" sheetId="17" r:id="rId14"/>
    <sheet name="cotton3" sheetId="18" r:id="rId15"/>
    <sheet name="cotton4" sheetId="19" r:id="rId16"/>
    <sheet name="cotton5" sheetId="20" r:id="rId17"/>
    <sheet name="cotton6" sheetId="21" r:id="rId18"/>
    <sheet name="cotton7" sheetId="22" r:id="rId19"/>
    <sheet name="cotton8" sheetId="23" r:id="rId20"/>
    <sheet name="cotton9" sheetId="24" r:id="rId21"/>
    <sheet name="cotton10" sheetId="25" r:id="rId22"/>
    <sheet name="cotton11" sheetId="73" r:id="rId23"/>
    <sheet name="cotton12" sheetId="74" r:id="rId24"/>
    <sheet name="cotton13" sheetId="75" r:id="rId25"/>
    <sheet name="cotton14" sheetId="76" r:id="rId26"/>
    <sheet name="cotton15" sheetId="77" r:id="rId27"/>
    <sheet name="cotton16" sheetId="78" r:id="rId28"/>
    <sheet name="cotton17" sheetId="79" r:id="rId29"/>
    <sheet name="cotton18" sheetId="80" r:id="rId30"/>
    <sheet name="cotton19" sheetId="81" r:id="rId31"/>
    <sheet name="cotton20" sheetId="82" r:id="rId32"/>
    <sheet name="rice1" sheetId="26" r:id="rId33"/>
    <sheet name="rice2" sheetId="27" r:id="rId34"/>
    <sheet name="rice3" sheetId="28" r:id="rId35"/>
    <sheet name="rice4" sheetId="29" r:id="rId36"/>
    <sheet name="rice5" sheetId="30" r:id="rId37"/>
    <sheet name="rice6" sheetId="31" r:id="rId38"/>
    <sheet name="rice7" sheetId="32" r:id="rId39"/>
    <sheet name="rice8" sheetId="33" r:id="rId40"/>
    <sheet name="rice9" sheetId="34" r:id="rId41"/>
    <sheet name="rice10" sheetId="35" r:id="rId42"/>
    <sheet name="rice11" sheetId="36" r:id="rId43"/>
    <sheet name="rice12" sheetId="37" r:id="rId44"/>
    <sheet name="rice13" sheetId="38" r:id="rId45"/>
    <sheet name="rice14" sheetId="39" r:id="rId46"/>
    <sheet name="rice15" sheetId="40" r:id="rId47"/>
    <sheet name="rice16" sheetId="41" r:id="rId48"/>
    <sheet name="rice17" sheetId="42" r:id="rId49"/>
    <sheet name="rice18" sheetId="43" r:id="rId50"/>
    <sheet name="rice19" sheetId="44" r:id="rId51"/>
    <sheet name="rice20" sheetId="45" r:id="rId52"/>
    <sheet name="soy1" sheetId="46" r:id="rId53"/>
    <sheet name="soy2" sheetId="47" r:id="rId54"/>
    <sheet name="soy3" sheetId="48" r:id="rId55"/>
    <sheet name="soy4" sheetId="49" r:id="rId56"/>
    <sheet name="soy5" sheetId="50" r:id="rId57"/>
    <sheet name="soy6" sheetId="51" r:id="rId58"/>
    <sheet name="soy7" sheetId="52" r:id="rId59"/>
    <sheet name="soy8" sheetId="53" r:id="rId60"/>
    <sheet name="soy9" sheetId="54" r:id="rId61"/>
    <sheet name="soy10" sheetId="55" r:id="rId62"/>
    <sheet name="soy11" sheetId="56" r:id="rId63"/>
    <sheet name="soy12" sheetId="57" r:id="rId64"/>
    <sheet name="soy13" sheetId="58" r:id="rId65"/>
    <sheet name="soy14" sheetId="59" r:id="rId66"/>
    <sheet name="wheat" sheetId="83" r:id="rId67"/>
    <sheet name="Irrigated Cotton" sheetId="3" state="hidden" r:id="rId68"/>
  </sheets>
  <definedNames>
    <definedName name="Corn">BudgetList!$A$2:$A$11</definedName>
    <definedName name="Cotton">BudgetList!$A$13:$A$32</definedName>
    <definedName name="Rice">BudgetList!$A$49:$A$68</definedName>
    <definedName name="Soybean">BudgetList!$A$20:$A$32</definedName>
    <definedName name="Soybeans">BudgetList!$A$34:$A$47</definedName>
    <definedName name="Wheat">BudgetList!$A$70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1" i="9" l="1"/>
  <c r="T8" i="9"/>
  <c r="I9" i="9"/>
  <c r="H21" i="9"/>
  <c r="H8" i="9"/>
  <c r="U9" i="9"/>
  <c r="H14" i="9"/>
  <c r="S24" i="9"/>
  <c r="S11" i="9"/>
  <c r="I22" i="9"/>
  <c r="G11" i="9"/>
  <c r="U22" i="9"/>
  <c r="T27" i="9"/>
  <c r="G24" i="9"/>
  <c r="D8" i="16" l="1"/>
  <c r="H27" i="9" l="1"/>
  <c r="H26" i="9" s="1"/>
  <c r="H25" i="9" s="1"/>
  <c r="H24" i="9" s="1"/>
  <c r="L23" i="9"/>
  <c r="K23" i="9" s="1"/>
  <c r="J23" i="9" s="1"/>
  <c r="I23" i="9" s="1"/>
  <c r="X23" i="9"/>
  <c r="W23" i="9" s="1"/>
  <c r="V23" i="9" s="1"/>
  <c r="U23" i="9" s="1"/>
  <c r="T14" i="9"/>
  <c r="T13" i="9" s="1"/>
  <c r="Y23" i="9" l="1"/>
  <c r="Z23" i="9" s="1"/>
  <c r="AA23" i="9" s="1"/>
  <c r="H28" i="9"/>
  <c r="H29" i="9" s="1"/>
  <c r="H30" i="9" s="1"/>
  <c r="M23" i="9"/>
  <c r="N23" i="9" s="1"/>
  <c r="O23" i="9" s="1"/>
  <c r="T12" i="9"/>
  <c r="T15" i="9"/>
  <c r="T11" i="9" l="1"/>
  <c r="X10" i="9" l="1"/>
  <c r="H13" i="9"/>
  <c r="L10" i="9"/>
  <c r="D7" i="27"/>
  <c r="C7" i="27"/>
  <c r="D7" i="28"/>
  <c r="C7" i="28"/>
  <c r="D7" i="29"/>
  <c r="C7" i="29"/>
  <c r="D7" i="30"/>
  <c r="C7" i="30"/>
  <c r="D7" i="31"/>
  <c r="C7" i="31"/>
  <c r="D7" i="32"/>
  <c r="C7" i="32"/>
  <c r="D7" i="33"/>
  <c r="C7" i="33"/>
  <c r="D7" i="34"/>
  <c r="C7" i="34"/>
  <c r="D7" i="35"/>
  <c r="C7" i="35"/>
  <c r="D7" i="36"/>
  <c r="C7" i="36"/>
  <c r="D7" i="37"/>
  <c r="C7" i="37"/>
  <c r="D7" i="38"/>
  <c r="C7" i="38"/>
  <c r="D7" i="39"/>
  <c r="C7" i="39"/>
  <c r="D7" i="40"/>
  <c r="C7" i="40"/>
  <c r="D7" i="41"/>
  <c r="C7" i="41"/>
  <c r="D7" i="42"/>
  <c r="C7" i="42"/>
  <c r="D7" i="43"/>
  <c r="C7" i="43"/>
  <c r="D7" i="44"/>
  <c r="C7" i="44"/>
  <c r="D7" i="45"/>
  <c r="C7" i="45"/>
  <c r="D7" i="46"/>
  <c r="C7" i="46"/>
  <c r="D7" i="47"/>
  <c r="C7" i="47"/>
  <c r="D7" i="48"/>
  <c r="C7" i="48"/>
  <c r="D7" i="49"/>
  <c r="C7" i="49"/>
  <c r="D7" i="50"/>
  <c r="C7" i="50"/>
  <c r="D7" i="51"/>
  <c r="C7" i="51"/>
  <c r="D7" i="52"/>
  <c r="C7" i="52"/>
  <c r="D7" i="53"/>
  <c r="C7" i="53"/>
  <c r="D7" i="54"/>
  <c r="C7" i="54"/>
  <c r="D7" i="55"/>
  <c r="C7" i="55"/>
  <c r="D7" i="56"/>
  <c r="C7" i="56"/>
  <c r="D7" i="57"/>
  <c r="C7" i="57"/>
  <c r="D7" i="58"/>
  <c r="C7" i="58"/>
  <c r="D7" i="59"/>
  <c r="C7" i="59"/>
  <c r="D7" i="83"/>
  <c r="C7" i="83"/>
  <c r="D7" i="26"/>
  <c r="C7" i="26"/>
  <c r="D7" i="11"/>
  <c r="C7" i="11"/>
  <c r="D7" i="10"/>
  <c r="C7" i="10"/>
  <c r="W10" i="9" l="1"/>
  <c r="V10" i="9" s="1"/>
  <c r="U10" i="9" s="1"/>
  <c r="Y10" i="9"/>
  <c r="Z10" i="9" s="1"/>
  <c r="AA10" i="9" s="1"/>
  <c r="A98" i="10" a="1"/>
  <c r="A98" i="10" s="1"/>
  <c r="A98" i="14" a="1"/>
  <c r="A98" i="14" s="1"/>
  <c r="A98" i="15" a="1"/>
  <c r="A98" i="15" s="1"/>
  <c r="A98" i="69" a="1"/>
  <c r="A98" i="69" s="1"/>
  <c r="A98" i="70" a="1"/>
  <c r="A98" i="70" s="1"/>
  <c r="A98" i="71" a="1"/>
  <c r="A98" i="71" s="1"/>
  <c r="A98" i="72" a="1"/>
  <c r="A98" i="72" s="1"/>
  <c r="A98" i="16" a="1"/>
  <c r="A98" i="16" s="1"/>
  <c r="A98" i="17" a="1"/>
  <c r="A98" i="17" s="1"/>
  <c r="A98" i="18" a="1"/>
  <c r="A98" i="18" s="1"/>
  <c r="A98" i="19" a="1"/>
  <c r="A98" i="19" s="1"/>
  <c r="A98" i="20" a="1"/>
  <c r="A98" i="20" s="1"/>
  <c r="A98" i="21" a="1"/>
  <c r="A98" i="21" s="1"/>
  <c r="A98" i="22" a="1"/>
  <c r="A98" i="22" s="1"/>
  <c r="A98" i="23" a="1"/>
  <c r="A98" i="23" s="1"/>
  <c r="A98" i="24" a="1"/>
  <c r="A98" i="24" s="1"/>
  <c r="A98" i="25" a="1"/>
  <c r="A98" i="25" s="1"/>
  <c r="A98" i="73" a="1"/>
  <c r="A98" i="73" s="1"/>
  <c r="A98" i="74" a="1"/>
  <c r="A98" i="74" s="1"/>
  <c r="A98" i="75" a="1"/>
  <c r="A98" i="75" s="1"/>
  <c r="A98" i="76" a="1"/>
  <c r="A98" i="76" s="1"/>
  <c r="A98" i="77" a="1"/>
  <c r="A98" i="77" s="1"/>
  <c r="A98" i="78" a="1"/>
  <c r="A98" i="78" s="1"/>
  <c r="A98" i="79" a="1"/>
  <c r="A98" i="79" s="1"/>
  <c r="A98" i="80" a="1"/>
  <c r="A98" i="80" s="1"/>
  <c r="A98" i="81" a="1"/>
  <c r="A98" i="81" s="1"/>
  <c r="A98" i="82" a="1"/>
  <c r="A98" i="82" s="1"/>
  <c r="A98" i="26" a="1"/>
  <c r="A98" i="26" s="1"/>
  <c r="A98" i="27" a="1"/>
  <c r="A98" i="27" s="1"/>
  <c r="A98" i="28" a="1"/>
  <c r="A98" i="28" s="1"/>
  <c r="A98" i="29" a="1"/>
  <c r="A98" i="29" s="1"/>
  <c r="A98" i="30" a="1"/>
  <c r="A98" i="30" s="1"/>
  <c r="A98" i="31" a="1"/>
  <c r="A98" i="31" s="1"/>
  <c r="A98" i="32" a="1"/>
  <c r="A98" i="32" s="1"/>
  <c r="A98" i="33" a="1"/>
  <c r="A98" i="33" s="1"/>
  <c r="A98" i="34" a="1"/>
  <c r="A98" i="34" s="1"/>
  <c r="A98" i="35" a="1"/>
  <c r="A98" i="35" s="1"/>
  <c r="A98" i="36" a="1"/>
  <c r="A98" i="36" s="1"/>
  <c r="A98" i="37" a="1"/>
  <c r="A98" i="37" s="1"/>
  <c r="A98" i="38" a="1"/>
  <c r="A98" i="38" s="1"/>
  <c r="A98" i="39" a="1"/>
  <c r="A98" i="39" s="1"/>
  <c r="A98" i="40" a="1"/>
  <c r="A98" i="40" s="1"/>
  <c r="A98" i="41" a="1"/>
  <c r="A98" i="41" s="1"/>
  <c r="A98" i="42" a="1"/>
  <c r="A98" i="42" s="1"/>
  <c r="A98" i="43" a="1"/>
  <c r="A98" i="43" s="1"/>
  <c r="A98" i="44" a="1"/>
  <c r="A98" i="44" s="1"/>
  <c r="A98" i="45" a="1"/>
  <c r="A98" i="45" s="1"/>
  <c r="A98" i="46" a="1"/>
  <c r="A98" i="46" s="1"/>
  <c r="A98" i="47" a="1"/>
  <c r="A98" i="47" s="1"/>
  <c r="A98" i="48" a="1"/>
  <c r="A98" i="48" s="1"/>
  <c r="A98" i="49" a="1"/>
  <c r="A98" i="49" s="1"/>
  <c r="A98" i="50" a="1"/>
  <c r="A98" i="50" s="1"/>
  <c r="A98" i="51" a="1"/>
  <c r="A98" i="51" s="1"/>
  <c r="A98" i="52" a="1"/>
  <c r="A98" i="52" s="1"/>
  <c r="A98" i="53" a="1"/>
  <c r="A98" i="53" s="1"/>
  <c r="A98" i="54" a="1"/>
  <c r="A98" i="54" s="1"/>
  <c r="A98" i="55" a="1"/>
  <c r="A98" i="55" s="1"/>
  <c r="A98" i="56" a="1"/>
  <c r="A98" i="56" s="1"/>
  <c r="A98" i="57" a="1"/>
  <c r="A98" i="57" s="1"/>
  <c r="A98" i="58" a="1"/>
  <c r="A98" i="58" s="1"/>
  <c r="A98" i="59" a="1"/>
  <c r="A98" i="59" s="1"/>
  <c r="A98" i="83" a="1"/>
  <c r="A98" i="83" s="1"/>
  <c r="A98" i="13" a="1"/>
  <c r="A98" i="13" s="1"/>
  <c r="A98" i="12" a="1"/>
  <c r="A98" i="12" s="1"/>
  <c r="A98" i="11" a="1"/>
  <c r="A98" i="11" s="1"/>
  <c r="D44" i="47" l="1"/>
  <c r="D8" i="82"/>
  <c r="C8" i="82"/>
  <c r="D7" i="82"/>
  <c r="C7" i="82"/>
  <c r="D8" i="81"/>
  <c r="C8" i="81"/>
  <c r="D7" i="81"/>
  <c r="C7" i="81"/>
  <c r="D8" i="80"/>
  <c r="C8" i="80"/>
  <c r="D7" i="80"/>
  <c r="C7" i="80"/>
  <c r="D8" i="79"/>
  <c r="C8" i="79"/>
  <c r="D7" i="79"/>
  <c r="C7" i="79"/>
  <c r="D8" i="78"/>
  <c r="C8" i="78"/>
  <c r="D7" i="78"/>
  <c r="C7" i="78"/>
  <c r="D8" i="77"/>
  <c r="C8" i="77"/>
  <c r="D7" i="77"/>
  <c r="C7" i="77"/>
  <c r="D8" i="76"/>
  <c r="C8" i="76"/>
  <c r="D7" i="76"/>
  <c r="C7" i="76"/>
  <c r="D8" i="75"/>
  <c r="C8" i="75"/>
  <c r="D7" i="75"/>
  <c r="C7" i="75"/>
  <c r="D8" i="74"/>
  <c r="C8" i="74"/>
  <c r="D7" i="74"/>
  <c r="C7" i="74"/>
  <c r="D8" i="73"/>
  <c r="C8" i="73"/>
  <c r="D7" i="73"/>
  <c r="C7" i="73"/>
  <c r="D8" i="25"/>
  <c r="C8" i="25"/>
  <c r="D7" i="25"/>
  <c r="C7" i="25"/>
  <c r="D8" i="24"/>
  <c r="C8" i="24"/>
  <c r="D7" i="24"/>
  <c r="C7" i="24"/>
  <c r="D8" i="23"/>
  <c r="C8" i="23"/>
  <c r="D7" i="23"/>
  <c r="C7" i="23"/>
  <c r="D8" i="22"/>
  <c r="C8" i="22"/>
  <c r="D7" i="22"/>
  <c r="C7" i="22"/>
  <c r="D8" i="21"/>
  <c r="C8" i="21"/>
  <c r="D7" i="21"/>
  <c r="C7" i="21"/>
  <c r="D8" i="20"/>
  <c r="C8" i="20"/>
  <c r="D7" i="20"/>
  <c r="C7" i="20"/>
  <c r="D8" i="19"/>
  <c r="C8" i="19"/>
  <c r="D7" i="19"/>
  <c r="C7" i="19"/>
  <c r="D8" i="18"/>
  <c r="C8" i="18"/>
  <c r="D7" i="18"/>
  <c r="C7" i="18"/>
  <c r="D8" i="17"/>
  <c r="C8" i="17"/>
  <c r="D7" i="17"/>
  <c r="C7" i="17"/>
  <c r="C8" i="16"/>
  <c r="D7" i="16"/>
  <c r="C7" i="16"/>
  <c r="D7" i="72"/>
  <c r="D34" i="72" s="1"/>
  <c r="C7" i="72"/>
  <c r="D7" i="71"/>
  <c r="D32" i="71" s="1"/>
  <c r="C7" i="71"/>
  <c r="D7" i="70"/>
  <c r="D36" i="70" s="1"/>
  <c r="C7" i="70"/>
  <c r="D7" i="69"/>
  <c r="D34" i="69" s="1"/>
  <c r="C7" i="69"/>
  <c r="D7" i="15"/>
  <c r="C7" i="15"/>
  <c r="D7" i="14"/>
  <c r="D35" i="14" s="1"/>
  <c r="C7" i="14"/>
  <c r="D7" i="13"/>
  <c r="D41" i="13" s="1"/>
  <c r="C7" i="13"/>
  <c r="D7" i="12"/>
  <c r="D40" i="12" s="1"/>
  <c r="C7" i="12"/>
  <c r="D36" i="11"/>
  <c r="D42" i="10"/>
  <c r="E7" i="14" l="1"/>
  <c r="E8" i="14" s="1"/>
  <c r="E7" i="15"/>
  <c r="E8" i="15" s="1"/>
  <c r="D39" i="15"/>
  <c r="E7" i="12"/>
  <c r="E8" i="12" s="1"/>
  <c r="E7" i="10"/>
  <c r="E8" i="10" s="1"/>
  <c r="E7" i="13"/>
  <c r="E8" i="13" s="1"/>
  <c r="E7" i="72"/>
  <c r="E8" i="72" s="1"/>
  <c r="E7" i="71"/>
  <c r="E8" i="71" s="1"/>
  <c r="E7" i="11"/>
  <c r="E8" i="11" s="1"/>
  <c r="E7" i="70"/>
  <c r="E8" i="70" s="1"/>
  <c r="E7" i="69"/>
  <c r="E8" i="69" s="1"/>
  <c r="E84" i="47"/>
  <c r="E83" i="47"/>
  <c r="G83" i="47" s="1"/>
  <c r="H83" i="47" s="1"/>
  <c r="E82" i="47"/>
  <c r="E81" i="47"/>
  <c r="E80" i="47"/>
  <c r="E75" i="47"/>
  <c r="E74" i="47"/>
  <c r="E73" i="47"/>
  <c r="G73" i="47" s="1"/>
  <c r="H73" i="47" s="1"/>
  <c r="E72" i="47"/>
  <c r="E71" i="47"/>
  <c r="E70" i="47"/>
  <c r="E68" i="47"/>
  <c r="G68" i="47" s="1"/>
  <c r="H68" i="47" s="1"/>
  <c r="E67" i="47"/>
  <c r="E66" i="47"/>
  <c r="G65" i="47"/>
  <c r="E65" i="47"/>
  <c r="E63" i="47"/>
  <c r="G63" i="47" s="1"/>
  <c r="H63" i="47" s="1"/>
  <c r="E62" i="47"/>
  <c r="E61" i="47"/>
  <c r="G59" i="47"/>
  <c r="E59" i="47"/>
  <c r="E58" i="47"/>
  <c r="G58" i="47" s="1"/>
  <c r="H58" i="47" s="1"/>
  <c r="E56" i="47"/>
  <c r="E55" i="47"/>
  <c r="E54" i="47"/>
  <c r="E52" i="47"/>
  <c r="G52" i="47" s="1"/>
  <c r="H52" i="47" s="1"/>
  <c r="E50" i="47"/>
  <c r="E48" i="47"/>
  <c r="E46" i="47"/>
  <c r="E44" i="47"/>
  <c r="G44" i="47" s="1"/>
  <c r="H44" i="47" s="1"/>
  <c r="E42" i="47"/>
  <c r="E40" i="47"/>
  <c r="G38" i="47"/>
  <c r="E38" i="47"/>
  <c r="E36" i="47"/>
  <c r="G36" i="47" s="1"/>
  <c r="H36" i="47" s="1"/>
  <c r="E34" i="47"/>
  <c r="E33" i="47"/>
  <c r="E31" i="47"/>
  <c r="E30" i="47"/>
  <c r="G30" i="47" s="1"/>
  <c r="H30" i="47" s="1"/>
  <c r="E29" i="47"/>
  <c r="E28" i="47"/>
  <c r="E27" i="47"/>
  <c r="E26" i="47"/>
  <c r="G26" i="47" s="1"/>
  <c r="H26" i="47" s="1"/>
  <c r="E25" i="47"/>
  <c r="E24" i="47"/>
  <c r="E23" i="47"/>
  <c r="E21" i="47"/>
  <c r="G21" i="47" s="1"/>
  <c r="H21" i="47" s="1"/>
  <c r="E20" i="47"/>
  <c r="E18" i="47"/>
  <c r="E17" i="47"/>
  <c r="E15" i="47"/>
  <c r="G15" i="47" s="1"/>
  <c r="H15" i="47" s="1"/>
  <c r="E14" i="47"/>
  <c r="E12" i="47"/>
  <c r="E7" i="47"/>
  <c r="G7" i="47" s="1"/>
  <c r="H7" i="47" s="1"/>
  <c r="E81" i="48"/>
  <c r="G81" i="48" s="1"/>
  <c r="H81" i="48" s="1"/>
  <c r="E80" i="48"/>
  <c r="E79" i="48"/>
  <c r="G78" i="48"/>
  <c r="E78" i="48"/>
  <c r="E82" i="48" s="1"/>
  <c r="E77" i="48"/>
  <c r="G77" i="48" s="1"/>
  <c r="H77" i="48" s="1"/>
  <c r="E72" i="48"/>
  <c r="E71" i="48"/>
  <c r="G71" i="48" s="1"/>
  <c r="H71" i="48" s="1"/>
  <c r="E70" i="48"/>
  <c r="E69" i="48"/>
  <c r="E68" i="48"/>
  <c r="E67" i="48"/>
  <c r="G67" i="48" s="1"/>
  <c r="H67" i="48" s="1"/>
  <c r="E65" i="48"/>
  <c r="E64" i="48"/>
  <c r="E63" i="48"/>
  <c r="E62" i="48"/>
  <c r="G62" i="48" s="1"/>
  <c r="H62" i="48" s="1"/>
  <c r="E60" i="48"/>
  <c r="E59" i="48"/>
  <c r="E58" i="48"/>
  <c r="E56" i="48"/>
  <c r="G56" i="48" s="1"/>
  <c r="H56" i="48" s="1"/>
  <c r="E54" i="48"/>
  <c r="E53" i="48"/>
  <c r="G52" i="48"/>
  <c r="E52" i="48"/>
  <c r="E50" i="48"/>
  <c r="G50" i="48" s="1"/>
  <c r="H50" i="48" s="1"/>
  <c r="E48" i="48"/>
  <c r="E46" i="48"/>
  <c r="E44" i="48"/>
  <c r="E42" i="48"/>
  <c r="G42" i="48" s="1"/>
  <c r="H42" i="48" s="1"/>
  <c r="E40" i="48"/>
  <c r="E38" i="48"/>
  <c r="G36" i="48"/>
  <c r="E36" i="48"/>
  <c r="E34" i="48"/>
  <c r="G34" i="48" s="1"/>
  <c r="H34" i="48" s="1"/>
  <c r="E32" i="48"/>
  <c r="E31" i="48"/>
  <c r="G29" i="48"/>
  <c r="E29" i="48"/>
  <c r="E28" i="48"/>
  <c r="G28" i="48" s="1"/>
  <c r="H28" i="48" s="1"/>
  <c r="E27" i="48"/>
  <c r="E26" i="48"/>
  <c r="G25" i="48"/>
  <c r="E25" i="48"/>
  <c r="E24" i="48"/>
  <c r="G24" i="48" s="1"/>
  <c r="H24" i="48" s="1"/>
  <c r="E23" i="48"/>
  <c r="E21" i="48"/>
  <c r="G20" i="48"/>
  <c r="E20" i="48"/>
  <c r="E18" i="48"/>
  <c r="G18" i="48" s="1"/>
  <c r="H18" i="48" s="1"/>
  <c r="E17" i="48"/>
  <c r="E15" i="48"/>
  <c r="G14" i="48"/>
  <c r="E14" i="48"/>
  <c r="H12" i="48"/>
  <c r="E12" i="48"/>
  <c r="G12" i="48" s="1"/>
  <c r="E7" i="48"/>
  <c r="E8" i="48" s="1"/>
  <c r="E75" i="49"/>
  <c r="G74" i="49"/>
  <c r="E74" i="49"/>
  <c r="H73" i="49"/>
  <c r="E73" i="49"/>
  <c r="G73" i="49" s="1"/>
  <c r="E72" i="49"/>
  <c r="E71" i="49"/>
  <c r="E76" i="49" s="1"/>
  <c r="E66" i="49"/>
  <c r="E65" i="49"/>
  <c r="E64" i="49"/>
  <c r="E63" i="49"/>
  <c r="G63" i="49" s="1"/>
  <c r="H63" i="49" s="1"/>
  <c r="E62" i="49"/>
  <c r="E61" i="49"/>
  <c r="G59" i="49"/>
  <c r="E59" i="49"/>
  <c r="H58" i="49"/>
  <c r="E58" i="49"/>
  <c r="G58" i="49" s="1"/>
  <c r="E57" i="49"/>
  <c r="E56" i="49"/>
  <c r="E54" i="49"/>
  <c r="E53" i="49"/>
  <c r="G53" i="49" s="1"/>
  <c r="H53" i="49" s="1"/>
  <c r="E52" i="49"/>
  <c r="E50" i="49"/>
  <c r="G48" i="49"/>
  <c r="E48" i="49"/>
  <c r="H47" i="49"/>
  <c r="E47" i="49"/>
  <c r="G47" i="49" s="1"/>
  <c r="E46" i="49"/>
  <c r="E44" i="49"/>
  <c r="E42" i="49"/>
  <c r="E40" i="49"/>
  <c r="G40" i="49" s="1"/>
  <c r="H40" i="49" s="1"/>
  <c r="E38" i="49"/>
  <c r="E36" i="49"/>
  <c r="G34" i="49"/>
  <c r="E34" i="49"/>
  <c r="H32" i="49"/>
  <c r="E32" i="49"/>
  <c r="G32" i="49" s="1"/>
  <c r="E30" i="49"/>
  <c r="E28" i="49"/>
  <c r="E27" i="49"/>
  <c r="E26" i="49"/>
  <c r="G26" i="49" s="1"/>
  <c r="H26" i="49" s="1"/>
  <c r="E25" i="49"/>
  <c r="E23" i="49"/>
  <c r="G22" i="49"/>
  <c r="E22" i="49"/>
  <c r="H21" i="49"/>
  <c r="E21" i="49"/>
  <c r="G21" i="49" s="1"/>
  <c r="E20" i="49"/>
  <c r="E18" i="49"/>
  <c r="E17" i="49"/>
  <c r="H15" i="49"/>
  <c r="G15" i="49"/>
  <c r="E15" i="49"/>
  <c r="E14" i="49"/>
  <c r="E12" i="49"/>
  <c r="E7" i="49"/>
  <c r="E8" i="49" s="1"/>
  <c r="H68" i="50"/>
  <c r="G68" i="50"/>
  <c r="E68" i="50"/>
  <c r="E67" i="50"/>
  <c r="E66" i="50"/>
  <c r="E65" i="50"/>
  <c r="E60" i="50"/>
  <c r="E59" i="50"/>
  <c r="H58" i="50"/>
  <c r="G58" i="50"/>
  <c r="E58" i="50"/>
  <c r="E57" i="50"/>
  <c r="E56" i="50"/>
  <c r="E54" i="50"/>
  <c r="G53" i="50"/>
  <c r="H53" i="50" s="1"/>
  <c r="E53" i="50"/>
  <c r="E52" i="50"/>
  <c r="E50" i="50"/>
  <c r="G49" i="50"/>
  <c r="E49" i="50"/>
  <c r="G48" i="50"/>
  <c r="H48" i="50" s="1"/>
  <c r="E48" i="50"/>
  <c r="E46" i="50"/>
  <c r="E45" i="50"/>
  <c r="E44" i="50"/>
  <c r="H42" i="50"/>
  <c r="G42" i="50"/>
  <c r="E42" i="50"/>
  <c r="E40" i="50"/>
  <c r="E38" i="50"/>
  <c r="E36" i="50"/>
  <c r="H34" i="50"/>
  <c r="G34" i="50"/>
  <c r="E34" i="50"/>
  <c r="E32" i="50"/>
  <c r="E30" i="50"/>
  <c r="G28" i="50"/>
  <c r="E28" i="50"/>
  <c r="H26" i="50"/>
  <c r="G26" i="50"/>
  <c r="E26" i="50"/>
  <c r="E25" i="50"/>
  <c r="E24" i="50"/>
  <c r="G23" i="50"/>
  <c r="E23" i="50"/>
  <c r="H22" i="50"/>
  <c r="G22" i="50"/>
  <c r="E22" i="50"/>
  <c r="E21" i="50"/>
  <c r="E19" i="50"/>
  <c r="G17" i="50"/>
  <c r="E17" i="50"/>
  <c r="H16" i="50"/>
  <c r="G16" i="50"/>
  <c r="E16" i="50"/>
  <c r="E14" i="50"/>
  <c r="E12" i="50"/>
  <c r="E7" i="50"/>
  <c r="E8" i="50" s="1"/>
  <c r="H70" i="51"/>
  <c r="G70" i="51"/>
  <c r="E70" i="51"/>
  <c r="E69" i="51"/>
  <c r="E68" i="51"/>
  <c r="E67" i="51"/>
  <c r="E62" i="51"/>
  <c r="G61" i="51"/>
  <c r="E61" i="51"/>
  <c r="H60" i="51"/>
  <c r="G60" i="51"/>
  <c r="E60" i="51"/>
  <c r="E59" i="51"/>
  <c r="E58" i="51"/>
  <c r="E56" i="51"/>
  <c r="G55" i="51"/>
  <c r="H55" i="51" s="1"/>
  <c r="E55" i="51"/>
  <c r="E54" i="51"/>
  <c r="E52" i="51"/>
  <c r="G51" i="51"/>
  <c r="E51" i="51"/>
  <c r="G50" i="51"/>
  <c r="H50" i="51" s="1"/>
  <c r="E50" i="51"/>
  <c r="E48" i="51"/>
  <c r="E47" i="51"/>
  <c r="G46" i="51"/>
  <c r="E46" i="51"/>
  <c r="G44" i="51"/>
  <c r="H44" i="51" s="1"/>
  <c r="E44" i="51"/>
  <c r="E42" i="51"/>
  <c r="E40" i="51"/>
  <c r="E38" i="51"/>
  <c r="H36" i="51"/>
  <c r="G36" i="51"/>
  <c r="E36" i="51"/>
  <c r="E34" i="51"/>
  <c r="E32" i="51"/>
  <c r="E30" i="51"/>
  <c r="H29" i="51"/>
  <c r="G29" i="51"/>
  <c r="E29" i="51"/>
  <c r="E27" i="51"/>
  <c r="E26" i="51"/>
  <c r="G25" i="51"/>
  <c r="E25" i="51"/>
  <c r="G24" i="51"/>
  <c r="H24" i="51" s="1"/>
  <c r="E24" i="51"/>
  <c r="E23" i="51"/>
  <c r="E22" i="51"/>
  <c r="G21" i="51"/>
  <c r="E21" i="51"/>
  <c r="G19" i="51"/>
  <c r="H19" i="51" s="1"/>
  <c r="E19" i="51"/>
  <c r="E17" i="51"/>
  <c r="E16" i="51"/>
  <c r="E14" i="51"/>
  <c r="H12" i="51"/>
  <c r="G12" i="51"/>
  <c r="E12" i="51"/>
  <c r="E7" i="51"/>
  <c r="E8" i="51" s="1"/>
  <c r="E69" i="52"/>
  <c r="E68" i="52"/>
  <c r="G67" i="52"/>
  <c r="H67" i="52" s="1"/>
  <c r="E67" i="52"/>
  <c r="E66" i="52"/>
  <c r="G61" i="52"/>
  <c r="H61" i="52" s="1"/>
  <c r="E61" i="52"/>
  <c r="E60" i="52"/>
  <c r="E59" i="52"/>
  <c r="E58" i="52"/>
  <c r="G57" i="52"/>
  <c r="H57" i="52" s="1"/>
  <c r="E57" i="52"/>
  <c r="E55" i="52"/>
  <c r="E54" i="52"/>
  <c r="E53" i="52"/>
  <c r="G51" i="52"/>
  <c r="H51" i="52" s="1"/>
  <c r="E51" i="52"/>
  <c r="E50" i="52"/>
  <c r="E49" i="52"/>
  <c r="E47" i="52"/>
  <c r="G46" i="52"/>
  <c r="H46" i="52" s="1"/>
  <c r="E46" i="52"/>
  <c r="E45" i="52"/>
  <c r="E43" i="52"/>
  <c r="E41" i="52"/>
  <c r="G39" i="52"/>
  <c r="H39" i="52" s="1"/>
  <c r="E39" i="52"/>
  <c r="E37" i="52"/>
  <c r="E35" i="52"/>
  <c r="E33" i="52"/>
  <c r="H31" i="52"/>
  <c r="G31" i="52"/>
  <c r="E31" i="52"/>
  <c r="E29" i="52"/>
  <c r="E27" i="52"/>
  <c r="E26" i="52"/>
  <c r="H25" i="52"/>
  <c r="G25" i="52"/>
  <c r="E25" i="52"/>
  <c r="E24" i="52"/>
  <c r="E22" i="52"/>
  <c r="G21" i="52"/>
  <c r="E21" i="52"/>
  <c r="G20" i="52"/>
  <c r="H20" i="52" s="1"/>
  <c r="E20" i="52"/>
  <c r="E19" i="52"/>
  <c r="E17" i="52"/>
  <c r="G15" i="52"/>
  <c r="E15" i="52"/>
  <c r="H14" i="52"/>
  <c r="G14" i="52"/>
  <c r="E14" i="52"/>
  <c r="E12" i="52"/>
  <c r="E7" i="52"/>
  <c r="E76" i="53"/>
  <c r="G75" i="53"/>
  <c r="E75" i="53"/>
  <c r="E74" i="53"/>
  <c r="G74" i="53" s="1"/>
  <c r="H74" i="53" s="1"/>
  <c r="E73" i="53"/>
  <c r="E72" i="53"/>
  <c r="E67" i="53"/>
  <c r="E66" i="53"/>
  <c r="G65" i="53"/>
  <c r="E65" i="53"/>
  <c r="E64" i="53"/>
  <c r="E63" i="53"/>
  <c r="E61" i="53"/>
  <c r="E60" i="53"/>
  <c r="G59" i="53"/>
  <c r="H59" i="53" s="1"/>
  <c r="E59" i="53"/>
  <c r="E57" i="53"/>
  <c r="E56" i="53"/>
  <c r="G55" i="53"/>
  <c r="E55" i="53"/>
  <c r="E53" i="53"/>
  <c r="E52" i="53"/>
  <c r="E51" i="53"/>
  <c r="G49" i="53"/>
  <c r="E49" i="53"/>
  <c r="G47" i="53"/>
  <c r="H47" i="53" s="1"/>
  <c r="E47" i="53"/>
  <c r="E45" i="53"/>
  <c r="E43" i="53"/>
  <c r="G41" i="53"/>
  <c r="E41" i="53"/>
  <c r="E39" i="53"/>
  <c r="E37" i="53"/>
  <c r="E35" i="53"/>
  <c r="E33" i="53"/>
  <c r="E32" i="53"/>
  <c r="E30" i="53"/>
  <c r="E29" i="53"/>
  <c r="G28" i="53"/>
  <c r="E28" i="53"/>
  <c r="G27" i="53"/>
  <c r="E27" i="53"/>
  <c r="H27" i="53" s="1"/>
  <c r="E26" i="53"/>
  <c r="E25" i="53"/>
  <c r="E24" i="53"/>
  <c r="G23" i="53"/>
  <c r="E23" i="53"/>
  <c r="H23" i="53" s="1"/>
  <c r="E22" i="53"/>
  <c r="E20" i="53"/>
  <c r="G18" i="53"/>
  <c r="E18" i="53"/>
  <c r="E17" i="53"/>
  <c r="G17" i="53" s="1"/>
  <c r="H17" i="53" s="1"/>
  <c r="E15" i="53"/>
  <c r="E14" i="53"/>
  <c r="E12" i="53"/>
  <c r="E7" i="53"/>
  <c r="E8" i="53" s="1"/>
  <c r="G84" i="54"/>
  <c r="E84" i="54"/>
  <c r="H84" i="54" s="1"/>
  <c r="E83" i="54"/>
  <c r="G82" i="54"/>
  <c r="E82" i="54"/>
  <c r="E81" i="54"/>
  <c r="G81" i="54" s="1"/>
  <c r="H81" i="54" s="1"/>
  <c r="G80" i="54"/>
  <c r="E80" i="54"/>
  <c r="H80" i="54" s="1"/>
  <c r="E75" i="54"/>
  <c r="G75" i="54" s="1"/>
  <c r="H75" i="54" s="1"/>
  <c r="G74" i="54"/>
  <c r="E74" i="54"/>
  <c r="H74" i="54" s="1"/>
  <c r="E73" i="54"/>
  <c r="G72" i="54"/>
  <c r="E72" i="54"/>
  <c r="H71" i="54"/>
  <c r="E71" i="54"/>
  <c r="G71" i="54" s="1"/>
  <c r="G70" i="54"/>
  <c r="E70" i="54"/>
  <c r="H70" i="54" s="1"/>
  <c r="E68" i="54"/>
  <c r="E67" i="54"/>
  <c r="H66" i="54"/>
  <c r="E66" i="54"/>
  <c r="G66" i="54" s="1"/>
  <c r="G65" i="54"/>
  <c r="E65" i="54"/>
  <c r="H65" i="54" s="1"/>
  <c r="E63" i="54"/>
  <c r="G62" i="54"/>
  <c r="E62" i="54"/>
  <c r="E61" i="54"/>
  <c r="G61" i="54" s="1"/>
  <c r="H61" i="54" s="1"/>
  <c r="G59" i="54"/>
  <c r="E59" i="54"/>
  <c r="H59" i="54" s="1"/>
  <c r="E58" i="54"/>
  <c r="G56" i="54"/>
  <c r="E56" i="54"/>
  <c r="E55" i="54"/>
  <c r="G55" i="54" s="1"/>
  <c r="H55" i="54" s="1"/>
  <c r="G54" i="54"/>
  <c r="E54" i="54"/>
  <c r="H54" i="54" s="1"/>
  <c r="E52" i="54"/>
  <c r="E50" i="54"/>
  <c r="H48" i="54"/>
  <c r="E48" i="54"/>
  <c r="G48" i="54" s="1"/>
  <c r="G46" i="54"/>
  <c r="E46" i="54"/>
  <c r="H46" i="54" s="1"/>
  <c r="E44" i="54"/>
  <c r="E42" i="54"/>
  <c r="E40" i="54"/>
  <c r="G40" i="54" s="1"/>
  <c r="H40" i="54" s="1"/>
  <c r="G38" i="54"/>
  <c r="E38" i="54"/>
  <c r="H38" i="54" s="1"/>
  <c r="E36" i="54"/>
  <c r="G34" i="54"/>
  <c r="E34" i="54"/>
  <c r="E33" i="54"/>
  <c r="G33" i="54" s="1"/>
  <c r="H33" i="54" s="1"/>
  <c r="G31" i="54"/>
  <c r="E31" i="54"/>
  <c r="H31" i="54" s="1"/>
  <c r="E30" i="54"/>
  <c r="E29" i="54"/>
  <c r="H28" i="54"/>
  <c r="E28" i="54"/>
  <c r="G28" i="54" s="1"/>
  <c r="G27" i="54"/>
  <c r="E27" i="54"/>
  <c r="H27" i="54" s="1"/>
  <c r="E26" i="54"/>
  <c r="E25" i="54"/>
  <c r="H24" i="54"/>
  <c r="E24" i="54"/>
  <c r="G24" i="54" s="1"/>
  <c r="G23" i="54"/>
  <c r="E23" i="54"/>
  <c r="H23" i="54" s="1"/>
  <c r="E21" i="54"/>
  <c r="G20" i="54"/>
  <c r="E20" i="54"/>
  <c r="E18" i="54"/>
  <c r="G18" i="54" s="1"/>
  <c r="H18" i="54" s="1"/>
  <c r="G17" i="54"/>
  <c r="E17" i="54"/>
  <c r="H17" i="54" s="1"/>
  <c r="E15" i="54"/>
  <c r="G14" i="54"/>
  <c r="E14" i="54"/>
  <c r="H12" i="54"/>
  <c r="E12" i="54"/>
  <c r="G12" i="54" s="1"/>
  <c r="E7" i="54"/>
  <c r="E8" i="54" s="1"/>
  <c r="E81" i="55"/>
  <c r="E80" i="55"/>
  <c r="H79" i="55"/>
  <c r="E79" i="55"/>
  <c r="G79" i="55" s="1"/>
  <c r="G78" i="55"/>
  <c r="E78" i="55"/>
  <c r="H78" i="55" s="1"/>
  <c r="E77" i="55"/>
  <c r="G72" i="55"/>
  <c r="E72" i="55"/>
  <c r="H72" i="55" s="1"/>
  <c r="E71" i="55"/>
  <c r="E70" i="55"/>
  <c r="H69" i="55"/>
  <c r="E69" i="55"/>
  <c r="G69" i="55" s="1"/>
  <c r="G68" i="55"/>
  <c r="E68" i="55"/>
  <c r="H68" i="55" s="1"/>
  <c r="E67" i="55"/>
  <c r="G65" i="55"/>
  <c r="E65" i="55"/>
  <c r="E64" i="55"/>
  <c r="G64" i="55" s="1"/>
  <c r="H64" i="55" s="1"/>
  <c r="G63" i="55"/>
  <c r="E63" i="55"/>
  <c r="H63" i="55" s="1"/>
  <c r="E62" i="55"/>
  <c r="G60" i="55"/>
  <c r="E60" i="55"/>
  <c r="H59" i="55"/>
  <c r="E59" i="55"/>
  <c r="G59" i="55" s="1"/>
  <c r="G58" i="55"/>
  <c r="E58" i="55"/>
  <c r="H58" i="55" s="1"/>
  <c r="E56" i="55"/>
  <c r="E54" i="55"/>
  <c r="E53" i="55"/>
  <c r="G53" i="55" s="1"/>
  <c r="H53" i="55" s="1"/>
  <c r="G52" i="55"/>
  <c r="E52" i="55"/>
  <c r="H52" i="55" s="1"/>
  <c r="E50" i="55"/>
  <c r="G48" i="55"/>
  <c r="E48" i="55"/>
  <c r="H46" i="55"/>
  <c r="E46" i="55"/>
  <c r="G46" i="55" s="1"/>
  <c r="G44" i="55"/>
  <c r="E44" i="55"/>
  <c r="H44" i="55" s="1"/>
  <c r="E42" i="55"/>
  <c r="E40" i="55"/>
  <c r="H38" i="55"/>
  <c r="E38" i="55"/>
  <c r="G38" i="55" s="1"/>
  <c r="E36" i="55"/>
  <c r="E34" i="55"/>
  <c r="E32" i="55"/>
  <c r="G32" i="55" s="1"/>
  <c r="H31" i="55"/>
  <c r="E31" i="55"/>
  <c r="G31" i="55" s="1"/>
  <c r="E29" i="55"/>
  <c r="E28" i="55"/>
  <c r="E27" i="55"/>
  <c r="H26" i="55"/>
  <c r="E26" i="55"/>
  <c r="G26" i="55" s="1"/>
  <c r="E25" i="55"/>
  <c r="E24" i="55"/>
  <c r="E23" i="55"/>
  <c r="G23" i="55" s="1"/>
  <c r="H21" i="55"/>
  <c r="E21" i="55"/>
  <c r="G21" i="55" s="1"/>
  <c r="E20" i="55"/>
  <c r="E18" i="55"/>
  <c r="E17" i="55"/>
  <c r="H15" i="55"/>
  <c r="E15" i="55"/>
  <c r="G15" i="55" s="1"/>
  <c r="E14" i="55"/>
  <c r="E12" i="55"/>
  <c r="E7" i="55"/>
  <c r="G7" i="55" s="1"/>
  <c r="G8" i="55" s="1"/>
  <c r="E77" i="56"/>
  <c r="E76" i="56"/>
  <c r="G76" i="56" s="1"/>
  <c r="H76" i="56" s="1"/>
  <c r="E75" i="56"/>
  <c r="E74" i="56"/>
  <c r="E73" i="56"/>
  <c r="E72" i="56"/>
  <c r="G72" i="56" s="1"/>
  <c r="G67" i="56"/>
  <c r="E67" i="56"/>
  <c r="E66" i="56"/>
  <c r="G66" i="56" s="1"/>
  <c r="H66" i="56" s="1"/>
  <c r="E65" i="56"/>
  <c r="E64" i="56"/>
  <c r="G63" i="56"/>
  <c r="E63" i="56"/>
  <c r="E62" i="56"/>
  <c r="G62" i="56" s="1"/>
  <c r="H62" i="56" s="1"/>
  <c r="E60" i="56"/>
  <c r="E59" i="56"/>
  <c r="G58" i="56"/>
  <c r="E58" i="56"/>
  <c r="E57" i="56"/>
  <c r="G57" i="56" s="1"/>
  <c r="H57" i="56" s="1"/>
  <c r="E55" i="56"/>
  <c r="E54" i="56"/>
  <c r="G53" i="56"/>
  <c r="E53" i="56"/>
  <c r="E51" i="56"/>
  <c r="G51" i="56" s="1"/>
  <c r="H51" i="56" s="1"/>
  <c r="E49" i="56"/>
  <c r="E48" i="56"/>
  <c r="G47" i="56"/>
  <c r="E47" i="56"/>
  <c r="E45" i="56"/>
  <c r="G45" i="56" s="1"/>
  <c r="H45" i="56" s="1"/>
  <c r="E43" i="56"/>
  <c r="E41" i="56"/>
  <c r="G39" i="56"/>
  <c r="E39" i="56"/>
  <c r="E37" i="56"/>
  <c r="G37" i="56" s="1"/>
  <c r="H37" i="56" s="1"/>
  <c r="E35" i="56"/>
  <c r="E33" i="56"/>
  <c r="G31" i="56"/>
  <c r="E31" i="56"/>
  <c r="E29" i="56"/>
  <c r="G29" i="56" s="1"/>
  <c r="H29" i="56" s="1"/>
  <c r="E28" i="56"/>
  <c r="E27" i="56"/>
  <c r="G26" i="56"/>
  <c r="E26" i="56"/>
  <c r="E24" i="56"/>
  <c r="G24" i="56" s="1"/>
  <c r="H24" i="56" s="1"/>
  <c r="E23" i="56"/>
  <c r="E22" i="56"/>
  <c r="G21" i="56"/>
  <c r="E21" i="56"/>
  <c r="E20" i="56"/>
  <c r="G20" i="56" s="1"/>
  <c r="H20" i="56" s="1"/>
  <c r="E18" i="56"/>
  <c r="E17" i="56"/>
  <c r="G15" i="56"/>
  <c r="E15" i="56"/>
  <c r="E14" i="56"/>
  <c r="G14" i="56" s="1"/>
  <c r="H14" i="56" s="1"/>
  <c r="E12" i="56"/>
  <c r="E7" i="56"/>
  <c r="E8" i="56" s="1"/>
  <c r="E68" i="57"/>
  <c r="H67" i="57"/>
  <c r="E67" i="57"/>
  <c r="G67" i="57" s="1"/>
  <c r="E66" i="57"/>
  <c r="E65" i="57"/>
  <c r="E60" i="57"/>
  <c r="E59" i="57"/>
  <c r="E58" i="57"/>
  <c r="H57" i="57"/>
  <c r="E57" i="57"/>
  <c r="G57" i="57" s="1"/>
  <c r="E56" i="57"/>
  <c r="E54" i="57"/>
  <c r="E53" i="57"/>
  <c r="H52" i="57"/>
  <c r="E52" i="57"/>
  <c r="G52" i="57" s="1"/>
  <c r="E50" i="57"/>
  <c r="E49" i="57"/>
  <c r="E48" i="57"/>
  <c r="H46" i="57"/>
  <c r="E46" i="57"/>
  <c r="G46" i="57" s="1"/>
  <c r="E45" i="57"/>
  <c r="E44" i="57"/>
  <c r="E42" i="57"/>
  <c r="G42" i="57" s="1"/>
  <c r="H40" i="57"/>
  <c r="E40" i="57"/>
  <c r="G40" i="57" s="1"/>
  <c r="E38" i="57"/>
  <c r="E36" i="57"/>
  <c r="E34" i="57"/>
  <c r="H32" i="57"/>
  <c r="E32" i="57"/>
  <c r="G32" i="57" s="1"/>
  <c r="E30" i="57"/>
  <c r="E28" i="57"/>
  <c r="E26" i="57"/>
  <c r="G26" i="57" s="1"/>
  <c r="H25" i="57"/>
  <c r="E25" i="57"/>
  <c r="G25" i="57" s="1"/>
  <c r="E24" i="57"/>
  <c r="H23" i="57"/>
  <c r="E23" i="57"/>
  <c r="G23" i="57" s="1"/>
  <c r="E22" i="57"/>
  <c r="H21" i="57"/>
  <c r="E21" i="57"/>
  <c r="G21" i="57" s="1"/>
  <c r="E19" i="57"/>
  <c r="E17" i="57"/>
  <c r="G17" i="57" s="1"/>
  <c r="H17" i="57" s="1"/>
  <c r="G16" i="57"/>
  <c r="E16" i="57"/>
  <c r="G14" i="57"/>
  <c r="H14" i="57" s="1"/>
  <c r="E14" i="57"/>
  <c r="G12" i="57"/>
  <c r="E12" i="57"/>
  <c r="E61" i="57" s="1"/>
  <c r="E7" i="57"/>
  <c r="E70" i="58"/>
  <c r="E69" i="58"/>
  <c r="E68" i="58"/>
  <c r="G68" i="58" s="1"/>
  <c r="H68" i="58" s="1"/>
  <c r="G67" i="58"/>
  <c r="E67" i="58"/>
  <c r="H67" i="58" s="1"/>
  <c r="E62" i="58"/>
  <c r="G62" i="58" s="1"/>
  <c r="H62" i="58" s="1"/>
  <c r="G61" i="58"/>
  <c r="E61" i="58"/>
  <c r="H61" i="58" s="1"/>
  <c r="E60" i="58"/>
  <c r="E59" i="58"/>
  <c r="E58" i="58"/>
  <c r="G58" i="58" s="1"/>
  <c r="H58" i="58" s="1"/>
  <c r="G56" i="58"/>
  <c r="E56" i="58"/>
  <c r="H56" i="58" s="1"/>
  <c r="E55" i="58"/>
  <c r="E54" i="58"/>
  <c r="E52" i="58"/>
  <c r="G52" i="58" s="1"/>
  <c r="H52" i="58" s="1"/>
  <c r="G51" i="58"/>
  <c r="E51" i="58"/>
  <c r="H51" i="58" s="1"/>
  <c r="E50" i="58"/>
  <c r="E48" i="58"/>
  <c r="E47" i="58"/>
  <c r="G47" i="58" s="1"/>
  <c r="H47" i="58" s="1"/>
  <c r="G46" i="58"/>
  <c r="E46" i="58"/>
  <c r="H46" i="58" s="1"/>
  <c r="E44" i="58"/>
  <c r="E42" i="58"/>
  <c r="E40" i="58"/>
  <c r="G40" i="58" s="1"/>
  <c r="H40" i="58" s="1"/>
  <c r="G38" i="58"/>
  <c r="E38" i="58"/>
  <c r="H38" i="58" s="1"/>
  <c r="E36" i="58"/>
  <c r="E34" i="58"/>
  <c r="E32" i="58"/>
  <c r="G32" i="58" s="1"/>
  <c r="H32" i="58" s="1"/>
  <c r="G30" i="58"/>
  <c r="E30" i="58"/>
  <c r="H30" i="58" s="1"/>
  <c r="E29" i="58"/>
  <c r="E27" i="58"/>
  <c r="E26" i="58"/>
  <c r="G26" i="58" s="1"/>
  <c r="H26" i="58" s="1"/>
  <c r="G25" i="58"/>
  <c r="E25" i="58"/>
  <c r="H25" i="58" s="1"/>
  <c r="E24" i="58"/>
  <c r="E23" i="58"/>
  <c r="E22" i="58"/>
  <c r="G22" i="58" s="1"/>
  <c r="H22" i="58" s="1"/>
  <c r="G21" i="58"/>
  <c r="E21" i="58"/>
  <c r="H21" i="58" s="1"/>
  <c r="E19" i="58"/>
  <c r="E17" i="58"/>
  <c r="E16" i="58"/>
  <c r="G16" i="58" s="1"/>
  <c r="H16" i="58" s="1"/>
  <c r="G14" i="58"/>
  <c r="E14" i="58"/>
  <c r="H14" i="58" s="1"/>
  <c r="E12" i="58"/>
  <c r="E7" i="58"/>
  <c r="G7" i="58" s="1"/>
  <c r="E71" i="59"/>
  <c r="E70" i="59"/>
  <c r="G70" i="59" s="1"/>
  <c r="H70" i="59" s="1"/>
  <c r="G69" i="59"/>
  <c r="E69" i="59"/>
  <c r="H69" i="59" s="1"/>
  <c r="E68" i="59"/>
  <c r="E67" i="59"/>
  <c r="E62" i="59"/>
  <c r="E61" i="59"/>
  <c r="E60" i="59"/>
  <c r="G60" i="59" s="1"/>
  <c r="H60" i="59" s="1"/>
  <c r="G59" i="59"/>
  <c r="E59" i="59"/>
  <c r="H59" i="59" s="1"/>
  <c r="E58" i="59"/>
  <c r="E56" i="59"/>
  <c r="E55" i="59"/>
  <c r="G55" i="59" s="1"/>
  <c r="H55" i="59" s="1"/>
  <c r="G54" i="59"/>
  <c r="E54" i="59"/>
  <c r="H54" i="59" s="1"/>
  <c r="E52" i="59"/>
  <c r="E51" i="59"/>
  <c r="E50" i="59"/>
  <c r="G50" i="59" s="1"/>
  <c r="H50" i="59" s="1"/>
  <c r="G48" i="59"/>
  <c r="E48" i="59"/>
  <c r="H48" i="59" s="1"/>
  <c r="E47" i="59"/>
  <c r="E46" i="59"/>
  <c r="E44" i="59"/>
  <c r="G44" i="59" s="1"/>
  <c r="H44" i="59" s="1"/>
  <c r="G42" i="59"/>
  <c r="E42" i="59"/>
  <c r="H42" i="59" s="1"/>
  <c r="E40" i="59"/>
  <c r="E38" i="59"/>
  <c r="E36" i="59"/>
  <c r="G36" i="59" s="1"/>
  <c r="H36" i="59" s="1"/>
  <c r="G34" i="59"/>
  <c r="E34" i="59"/>
  <c r="H34" i="59" s="1"/>
  <c r="E32" i="59"/>
  <c r="E30" i="59"/>
  <c r="E28" i="59"/>
  <c r="G28" i="59" s="1"/>
  <c r="H28" i="59" s="1"/>
  <c r="G27" i="59"/>
  <c r="E27" i="59"/>
  <c r="H27" i="59" s="1"/>
  <c r="E26" i="59"/>
  <c r="E25" i="59"/>
  <c r="E23" i="59"/>
  <c r="G23" i="59" s="1"/>
  <c r="H23" i="59" s="1"/>
  <c r="G22" i="59"/>
  <c r="E22" i="59"/>
  <c r="H22" i="59" s="1"/>
  <c r="E21" i="59"/>
  <c r="E20" i="59"/>
  <c r="E19" i="59"/>
  <c r="G17" i="59"/>
  <c r="E17" i="59"/>
  <c r="H17" i="59" s="1"/>
  <c r="E15" i="59"/>
  <c r="E14" i="59"/>
  <c r="E12" i="59"/>
  <c r="G12" i="59" s="1"/>
  <c r="E7" i="59"/>
  <c r="E8" i="59" s="1"/>
  <c r="E75" i="46"/>
  <c r="E74" i="46"/>
  <c r="E73" i="46"/>
  <c r="G72" i="46"/>
  <c r="E72" i="46"/>
  <c r="H72" i="46" s="1"/>
  <c r="E67" i="46"/>
  <c r="G66" i="46"/>
  <c r="E66" i="46"/>
  <c r="H66" i="46" s="1"/>
  <c r="E65" i="46"/>
  <c r="E64" i="46"/>
  <c r="E63" i="46"/>
  <c r="G61" i="46"/>
  <c r="E61" i="46"/>
  <c r="H61" i="46" s="1"/>
  <c r="E60" i="46"/>
  <c r="E59" i="46"/>
  <c r="E57" i="46"/>
  <c r="G56" i="46"/>
  <c r="E56" i="46"/>
  <c r="H56" i="46" s="1"/>
  <c r="E55" i="46"/>
  <c r="E53" i="46"/>
  <c r="G53" i="46" s="1"/>
  <c r="E52" i="46"/>
  <c r="G51" i="46"/>
  <c r="E51" i="46"/>
  <c r="H51" i="46" s="1"/>
  <c r="E49" i="46"/>
  <c r="E47" i="46"/>
  <c r="G47" i="46" s="1"/>
  <c r="E45" i="46"/>
  <c r="G43" i="46"/>
  <c r="E43" i="46"/>
  <c r="H43" i="46" s="1"/>
  <c r="E41" i="46"/>
  <c r="E39" i="46"/>
  <c r="E37" i="46"/>
  <c r="G35" i="46"/>
  <c r="E35" i="46"/>
  <c r="H35" i="46" s="1"/>
  <c r="E33" i="46"/>
  <c r="E32" i="46"/>
  <c r="E30" i="46"/>
  <c r="G29" i="46"/>
  <c r="E29" i="46"/>
  <c r="H29" i="46" s="1"/>
  <c r="E28" i="46"/>
  <c r="E27" i="46"/>
  <c r="E26" i="46"/>
  <c r="G25" i="46"/>
  <c r="E25" i="46"/>
  <c r="H25" i="46" s="1"/>
  <c r="E24" i="46"/>
  <c r="E23" i="46"/>
  <c r="E22" i="46"/>
  <c r="G20" i="46"/>
  <c r="E20" i="46"/>
  <c r="H20" i="46" s="1"/>
  <c r="E18" i="46"/>
  <c r="E17" i="46"/>
  <c r="E68" i="46" s="1"/>
  <c r="E15" i="46"/>
  <c r="G14" i="46"/>
  <c r="E14" i="46"/>
  <c r="H14" i="46" s="1"/>
  <c r="E12" i="46"/>
  <c r="E7" i="46"/>
  <c r="E8" i="46" s="1"/>
  <c r="E69" i="46" s="1"/>
  <c r="G7" i="50" l="1"/>
  <c r="G8" i="50" s="1"/>
  <c r="H8" i="50" s="1"/>
  <c r="G7" i="49"/>
  <c r="H7" i="49" s="1"/>
  <c r="E8" i="47"/>
  <c r="G8" i="47"/>
  <c r="E8" i="58"/>
  <c r="G7" i="56"/>
  <c r="G8" i="56" s="1"/>
  <c r="H8" i="56" s="1"/>
  <c r="H7" i="55"/>
  <c r="E8" i="55"/>
  <c r="H8" i="55" s="1"/>
  <c r="G8" i="58"/>
  <c r="H7" i="58"/>
  <c r="H54" i="58"/>
  <c r="H44" i="58"/>
  <c r="H26" i="46"/>
  <c r="H62" i="59"/>
  <c r="H17" i="58"/>
  <c r="H69" i="58"/>
  <c r="H19" i="58"/>
  <c r="H40" i="59"/>
  <c r="G77" i="56"/>
  <c r="H77" i="56" s="1"/>
  <c r="H12" i="59"/>
  <c r="E76" i="46"/>
  <c r="E63" i="59"/>
  <c r="E71" i="58"/>
  <c r="H62" i="54"/>
  <c r="H22" i="56"/>
  <c r="G22" i="56"/>
  <c r="H33" i="56"/>
  <c r="G33" i="56"/>
  <c r="G48" i="56"/>
  <c r="H48" i="56" s="1"/>
  <c r="H51" i="53"/>
  <c r="G51" i="53"/>
  <c r="H32" i="51"/>
  <c r="G19" i="57"/>
  <c r="H19" i="57" s="1"/>
  <c r="G53" i="57"/>
  <c r="H53" i="57" s="1"/>
  <c r="H60" i="56"/>
  <c r="H72" i="56"/>
  <c r="H48" i="55"/>
  <c r="E82" i="55"/>
  <c r="G29" i="54"/>
  <c r="H29" i="54" s="1"/>
  <c r="H72" i="54"/>
  <c r="H12" i="53"/>
  <c r="H35" i="53"/>
  <c r="G35" i="53"/>
  <c r="H58" i="52"/>
  <c r="H28" i="49"/>
  <c r="H26" i="57"/>
  <c r="H32" i="55"/>
  <c r="H28" i="57"/>
  <c r="G28" i="57"/>
  <c r="H44" i="57"/>
  <c r="G44" i="57"/>
  <c r="H54" i="57"/>
  <c r="G54" i="57"/>
  <c r="H65" i="57"/>
  <c r="G65" i="57"/>
  <c r="H73" i="56"/>
  <c r="E73" i="55"/>
  <c r="H82" i="54"/>
  <c r="G12" i="53"/>
  <c r="H37" i="53"/>
  <c r="G37" i="53"/>
  <c r="H53" i="53"/>
  <c r="G58" i="52"/>
  <c r="H52" i="48"/>
  <c r="G7" i="46"/>
  <c r="G8" i="46" s="1"/>
  <c r="H8" i="46" s="1"/>
  <c r="G15" i="46"/>
  <c r="H15" i="46" s="1"/>
  <c r="G22" i="46"/>
  <c r="H22" i="46" s="1"/>
  <c r="G26" i="46"/>
  <c r="G30" i="46"/>
  <c r="H30" i="46" s="1"/>
  <c r="G37" i="46"/>
  <c r="H37" i="46" s="1"/>
  <c r="G45" i="46"/>
  <c r="H45" i="46" s="1"/>
  <c r="G52" i="46"/>
  <c r="H52" i="46" s="1"/>
  <c r="G57" i="46"/>
  <c r="H57" i="46" s="1"/>
  <c r="G63" i="46"/>
  <c r="H63" i="46" s="1"/>
  <c r="G67" i="46"/>
  <c r="H67" i="46" s="1"/>
  <c r="G73" i="46"/>
  <c r="H73" i="46" s="1"/>
  <c r="G19" i="59"/>
  <c r="H19" i="59" s="1"/>
  <c r="H12" i="57"/>
  <c r="H30" i="57"/>
  <c r="G30" i="57"/>
  <c r="H45" i="57"/>
  <c r="G45" i="57"/>
  <c r="G73" i="56"/>
  <c r="H60" i="55"/>
  <c r="H14" i="54"/>
  <c r="G42" i="54"/>
  <c r="H42" i="54" s="1"/>
  <c r="H73" i="54"/>
  <c r="H39" i="53"/>
  <c r="G39" i="53"/>
  <c r="G59" i="52"/>
  <c r="H59" i="52" s="1"/>
  <c r="H42" i="57"/>
  <c r="H23" i="55"/>
  <c r="H15" i="56"/>
  <c r="H26" i="56"/>
  <c r="H39" i="56"/>
  <c r="H53" i="56"/>
  <c r="H63" i="56"/>
  <c r="H56" i="54"/>
  <c r="H49" i="52"/>
  <c r="G49" i="52"/>
  <c r="H21" i="50"/>
  <c r="G44" i="50"/>
  <c r="H44" i="50" s="1"/>
  <c r="E63" i="58"/>
  <c r="H15" i="54"/>
  <c r="H25" i="54"/>
  <c r="H67" i="53"/>
  <c r="H14" i="51"/>
  <c r="G14" i="51"/>
  <c r="G17" i="46"/>
  <c r="G27" i="46"/>
  <c r="H27" i="46" s="1"/>
  <c r="G32" i="46"/>
  <c r="H32" i="46" s="1"/>
  <c r="G39" i="46"/>
  <c r="H39" i="46" s="1"/>
  <c r="G59" i="46"/>
  <c r="H59" i="46" s="1"/>
  <c r="G64" i="46"/>
  <c r="H64" i="46" s="1"/>
  <c r="G20" i="59"/>
  <c r="H20" i="59" s="1"/>
  <c r="G30" i="59"/>
  <c r="H30" i="59" s="1"/>
  <c r="G46" i="59"/>
  <c r="H46" i="59" s="1"/>
  <c r="G56" i="59"/>
  <c r="H56" i="59" s="1"/>
  <c r="G61" i="59"/>
  <c r="H61" i="59" s="1"/>
  <c r="G17" i="58"/>
  <c r="G23" i="58"/>
  <c r="H23" i="58" s="1"/>
  <c r="G27" i="58"/>
  <c r="H27" i="58" s="1"/>
  <c r="G34" i="58"/>
  <c r="H34" i="58" s="1"/>
  <c r="G42" i="58"/>
  <c r="H42" i="58" s="1"/>
  <c r="G48" i="58"/>
  <c r="H48" i="58" s="1"/>
  <c r="G54" i="58"/>
  <c r="G59" i="58"/>
  <c r="H59" i="58" s="1"/>
  <c r="G69" i="58"/>
  <c r="G71" i="58" s="1"/>
  <c r="G22" i="57"/>
  <c r="G61" i="57" s="1"/>
  <c r="G17" i="56"/>
  <c r="H17" i="56" s="1"/>
  <c r="G27" i="56"/>
  <c r="H27" i="56" s="1"/>
  <c r="H41" i="56"/>
  <c r="G41" i="56"/>
  <c r="H54" i="56"/>
  <c r="G54" i="56"/>
  <c r="H40" i="55"/>
  <c r="G70" i="55"/>
  <c r="H70" i="55" s="1"/>
  <c r="G25" i="54"/>
  <c r="H58" i="54"/>
  <c r="H67" i="54"/>
  <c r="E68" i="53"/>
  <c r="H28" i="47"/>
  <c r="G46" i="47"/>
  <c r="H46" i="47" s="1"/>
  <c r="G23" i="46"/>
  <c r="H23" i="46" s="1"/>
  <c r="G74" i="46"/>
  <c r="H74" i="46" s="1"/>
  <c r="G14" i="59"/>
  <c r="H14" i="59" s="1"/>
  <c r="G25" i="59"/>
  <c r="H25" i="59" s="1"/>
  <c r="G38" i="59"/>
  <c r="H38" i="59" s="1"/>
  <c r="G51" i="59"/>
  <c r="H51" i="59" s="1"/>
  <c r="G67" i="59"/>
  <c r="G71" i="59" s="1"/>
  <c r="H71" i="59" s="1"/>
  <c r="H58" i="57"/>
  <c r="H17" i="46"/>
  <c r="H47" i="46"/>
  <c r="H53" i="46"/>
  <c r="H16" i="57"/>
  <c r="G34" i="57"/>
  <c r="H34" i="57" s="1"/>
  <c r="G48" i="57"/>
  <c r="H48" i="57" s="1"/>
  <c r="G58" i="57"/>
  <c r="G68" i="57"/>
  <c r="H68" i="57" s="1"/>
  <c r="H18" i="56"/>
  <c r="H28" i="56"/>
  <c r="G17" i="55"/>
  <c r="H17" i="55" s="1"/>
  <c r="G27" i="55"/>
  <c r="H27" i="55" s="1"/>
  <c r="G40" i="55"/>
  <c r="G80" i="55"/>
  <c r="H80" i="55" s="1"/>
  <c r="H34" i="54"/>
  <c r="G67" i="54"/>
  <c r="H18" i="53"/>
  <c r="G36" i="57"/>
  <c r="H36" i="57" s="1"/>
  <c r="H49" i="57"/>
  <c r="G49" i="57"/>
  <c r="G59" i="57"/>
  <c r="H59" i="57" s="1"/>
  <c r="E69" i="57"/>
  <c r="H42" i="55"/>
  <c r="E76" i="54"/>
  <c r="E77" i="54" s="1"/>
  <c r="E62" i="52"/>
  <c r="G12" i="46"/>
  <c r="G18" i="46"/>
  <c r="H18" i="46" s="1"/>
  <c r="G24" i="46"/>
  <c r="H24" i="46" s="1"/>
  <c r="G28" i="46"/>
  <c r="H28" i="46" s="1"/>
  <c r="G33" i="46"/>
  <c r="H33" i="46" s="1"/>
  <c r="G41" i="46"/>
  <c r="H41" i="46" s="1"/>
  <c r="G49" i="46"/>
  <c r="H49" i="46" s="1"/>
  <c r="G55" i="46"/>
  <c r="H55" i="46" s="1"/>
  <c r="G60" i="46"/>
  <c r="H60" i="46" s="1"/>
  <c r="G65" i="46"/>
  <c r="H65" i="46" s="1"/>
  <c r="G75" i="46"/>
  <c r="H75" i="46" s="1"/>
  <c r="G7" i="59"/>
  <c r="G8" i="59" s="1"/>
  <c r="G15" i="59"/>
  <c r="H15" i="59" s="1"/>
  <c r="G21" i="59"/>
  <c r="H21" i="59" s="1"/>
  <c r="G26" i="59"/>
  <c r="H26" i="59" s="1"/>
  <c r="G32" i="59"/>
  <c r="H32" i="59" s="1"/>
  <c r="G40" i="59"/>
  <c r="G47" i="59"/>
  <c r="H47" i="59" s="1"/>
  <c r="G52" i="59"/>
  <c r="H52" i="59" s="1"/>
  <c r="G58" i="59"/>
  <c r="H58" i="59" s="1"/>
  <c r="G62" i="59"/>
  <c r="G68" i="59"/>
  <c r="H68" i="59" s="1"/>
  <c r="G12" i="58"/>
  <c r="H12" i="58" s="1"/>
  <c r="G19" i="58"/>
  <c r="G24" i="58"/>
  <c r="H24" i="58" s="1"/>
  <c r="G29" i="58"/>
  <c r="H29" i="58" s="1"/>
  <c r="G36" i="58"/>
  <c r="H36" i="58" s="1"/>
  <c r="G44" i="58"/>
  <c r="G50" i="58"/>
  <c r="H50" i="58" s="1"/>
  <c r="G55" i="58"/>
  <c r="H55" i="58" s="1"/>
  <c r="G60" i="58"/>
  <c r="H60" i="58" s="1"/>
  <c r="G70" i="58"/>
  <c r="H70" i="58" s="1"/>
  <c r="G7" i="57"/>
  <c r="G8" i="57" s="1"/>
  <c r="G24" i="57"/>
  <c r="H24" i="57" s="1"/>
  <c r="G38" i="57"/>
  <c r="H38" i="57" s="1"/>
  <c r="H50" i="57"/>
  <c r="H60" i="57"/>
  <c r="H29" i="55"/>
  <c r="G54" i="55"/>
  <c r="H54" i="55" s="1"/>
  <c r="H36" i="54"/>
  <c r="G17" i="47"/>
  <c r="H17" i="47" s="1"/>
  <c r="E8" i="57"/>
  <c r="H21" i="56"/>
  <c r="H31" i="56"/>
  <c r="H47" i="56"/>
  <c r="H58" i="56"/>
  <c r="H67" i="56"/>
  <c r="H65" i="55"/>
  <c r="H20" i="54"/>
  <c r="G50" i="54"/>
  <c r="H50" i="54" s="1"/>
  <c r="H49" i="53"/>
  <c r="H60" i="53"/>
  <c r="G60" i="53"/>
  <c r="G17" i="52"/>
  <c r="H17" i="52" s="1"/>
  <c r="G26" i="52"/>
  <c r="H26" i="52" s="1"/>
  <c r="H46" i="51"/>
  <c r="H56" i="51"/>
  <c r="E62" i="50"/>
  <c r="H32" i="50"/>
  <c r="H36" i="48"/>
  <c r="H74" i="47"/>
  <c r="G20" i="53"/>
  <c r="H20" i="53" s="1"/>
  <c r="H28" i="53"/>
  <c r="H27" i="52"/>
  <c r="G27" i="52"/>
  <c r="G68" i="52"/>
  <c r="H68" i="52" s="1"/>
  <c r="H25" i="51"/>
  <c r="G56" i="51"/>
  <c r="G67" i="51"/>
  <c r="G71" i="51" s="1"/>
  <c r="H54" i="50"/>
  <c r="H65" i="50"/>
  <c r="H54" i="48"/>
  <c r="H68" i="48"/>
  <c r="H31" i="47"/>
  <c r="G74" i="47"/>
  <c r="E68" i="56"/>
  <c r="E69" i="56" s="1"/>
  <c r="H22" i="53"/>
  <c r="G22" i="53"/>
  <c r="G61" i="53"/>
  <c r="H61" i="53" s="1"/>
  <c r="G41" i="52"/>
  <c r="H41" i="52" s="1"/>
  <c r="H69" i="52"/>
  <c r="H17" i="51"/>
  <c r="H68" i="51"/>
  <c r="E61" i="50"/>
  <c r="H23" i="50"/>
  <c r="G54" i="50"/>
  <c r="G65" i="50"/>
  <c r="H22" i="49"/>
  <c r="H34" i="49"/>
  <c r="H48" i="49"/>
  <c r="H59" i="49"/>
  <c r="H25" i="48"/>
  <c r="G68" i="48"/>
  <c r="G31" i="47"/>
  <c r="H65" i="47"/>
  <c r="G59" i="56"/>
  <c r="H59" i="56" s="1"/>
  <c r="G64" i="56"/>
  <c r="H64" i="56" s="1"/>
  <c r="G74" i="56"/>
  <c r="H74" i="56" s="1"/>
  <c r="G12" i="55"/>
  <c r="G18" i="55"/>
  <c r="H18" i="55" s="1"/>
  <c r="G24" i="55"/>
  <c r="H24" i="55" s="1"/>
  <c r="G28" i="55"/>
  <c r="H28" i="55" s="1"/>
  <c r="G34" i="55"/>
  <c r="H34" i="55" s="1"/>
  <c r="G42" i="55"/>
  <c r="G50" i="55"/>
  <c r="H50" i="55" s="1"/>
  <c r="G56" i="55"/>
  <c r="H56" i="55" s="1"/>
  <c r="G62" i="55"/>
  <c r="H62" i="55" s="1"/>
  <c r="G67" i="55"/>
  <c r="H67" i="55" s="1"/>
  <c r="G71" i="55"/>
  <c r="H71" i="55" s="1"/>
  <c r="G77" i="55"/>
  <c r="G81" i="55"/>
  <c r="H81" i="55" s="1"/>
  <c r="G7" i="54"/>
  <c r="G8" i="54" s="1"/>
  <c r="G15" i="54"/>
  <c r="G76" i="54" s="1"/>
  <c r="G86" i="54" s="1"/>
  <c r="G21" i="54"/>
  <c r="H21" i="54" s="1"/>
  <c r="G26" i="54"/>
  <c r="H26" i="54" s="1"/>
  <c r="G30" i="54"/>
  <c r="H30" i="54" s="1"/>
  <c r="G36" i="54"/>
  <c r="G44" i="54"/>
  <c r="H44" i="54" s="1"/>
  <c r="G52" i="54"/>
  <c r="H52" i="54" s="1"/>
  <c r="G58" i="54"/>
  <c r="G63" i="54"/>
  <c r="H63" i="54" s="1"/>
  <c r="G68" i="54"/>
  <c r="H68" i="54" s="1"/>
  <c r="G73" i="54"/>
  <c r="G83" i="54"/>
  <c r="G85" i="54" s="1"/>
  <c r="G14" i="53"/>
  <c r="H14" i="53" s="1"/>
  <c r="G29" i="53"/>
  <c r="H29" i="53" s="1"/>
  <c r="H41" i="53"/>
  <c r="G53" i="53"/>
  <c r="G7" i="52"/>
  <c r="G8" i="52" s="1"/>
  <c r="G43" i="52"/>
  <c r="H43" i="52" s="1"/>
  <c r="H53" i="52"/>
  <c r="H38" i="51"/>
  <c r="E67" i="49"/>
  <c r="H58" i="48"/>
  <c r="H69" i="48"/>
  <c r="H23" i="47"/>
  <c r="H33" i="47"/>
  <c r="E85" i="47"/>
  <c r="G30" i="53"/>
  <c r="H30" i="53" s="1"/>
  <c r="G72" i="53"/>
  <c r="G76" i="53" s="1"/>
  <c r="H76" i="53" s="1"/>
  <c r="E8" i="52"/>
  <c r="H21" i="52"/>
  <c r="H45" i="52"/>
  <c r="G53" i="52"/>
  <c r="H27" i="51"/>
  <c r="G38" i="51"/>
  <c r="H23" i="49"/>
  <c r="H61" i="49"/>
  <c r="H14" i="48"/>
  <c r="H26" i="48"/>
  <c r="G58" i="48"/>
  <c r="G23" i="47"/>
  <c r="G80" i="47"/>
  <c r="G85" i="47" s="1"/>
  <c r="G43" i="53"/>
  <c r="H43" i="53" s="1"/>
  <c r="H55" i="53"/>
  <c r="G64" i="53"/>
  <c r="H64" i="53" s="1"/>
  <c r="H73" i="53"/>
  <c r="H54" i="52"/>
  <c r="G54" i="52"/>
  <c r="H51" i="51"/>
  <c r="H25" i="50"/>
  <c r="G36" i="50"/>
  <c r="H36" i="50" s="1"/>
  <c r="H25" i="49"/>
  <c r="H38" i="49"/>
  <c r="H62" i="49"/>
  <c r="H27" i="48"/>
  <c r="H24" i="47"/>
  <c r="G54" i="47"/>
  <c r="H54" i="47" s="1"/>
  <c r="H67" i="47"/>
  <c r="H81" i="47"/>
  <c r="G50" i="57"/>
  <c r="G56" i="57"/>
  <c r="H56" i="57" s="1"/>
  <c r="G60" i="57"/>
  <c r="G66" i="57"/>
  <c r="H66" i="57" s="1"/>
  <c r="G12" i="56"/>
  <c r="H12" i="56" s="1"/>
  <c r="G18" i="56"/>
  <c r="G23" i="56"/>
  <c r="H23" i="56" s="1"/>
  <c r="G28" i="56"/>
  <c r="G35" i="56"/>
  <c r="H35" i="56" s="1"/>
  <c r="G43" i="56"/>
  <c r="H43" i="56" s="1"/>
  <c r="G49" i="56"/>
  <c r="H49" i="56" s="1"/>
  <c r="G55" i="56"/>
  <c r="H55" i="56" s="1"/>
  <c r="G60" i="56"/>
  <c r="G65" i="56"/>
  <c r="H65" i="56" s="1"/>
  <c r="G75" i="56"/>
  <c r="H75" i="56" s="1"/>
  <c r="G14" i="55"/>
  <c r="H14" i="55" s="1"/>
  <c r="G20" i="55"/>
  <c r="H20" i="55" s="1"/>
  <c r="G25" i="55"/>
  <c r="H25" i="55" s="1"/>
  <c r="G29" i="55"/>
  <c r="G36" i="55"/>
  <c r="H36" i="55" s="1"/>
  <c r="G7" i="53"/>
  <c r="G8" i="53" s="1"/>
  <c r="G15" i="53"/>
  <c r="H15" i="53" s="1"/>
  <c r="H24" i="53"/>
  <c r="G32" i="53"/>
  <c r="H32" i="53" s="1"/>
  <c r="G22" i="52"/>
  <c r="H22" i="52" s="1"/>
  <c r="H21" i="51"/>
  <c r="H49" i="50"/>
  <c r="H15" i="48"/>
  <c r="G44" i="48"/>
  <c r="H44" i="48" s="1"/>
  <c r="H60" i="48"/>
  <c r="H38" i="47"/>
  <c r="G24" i="53"/>
  <c r="G56" i="53"/>
  <c r="H56" i="53" s="1"/>
  <c r="H65" i="53"/>
  <c r="H24" i="52"/>
  <c r="G33" i="52"/>
  <c r="H33" i="52" s="1"/>
  <c r="E64" i="51"/>
  <c r="H61" i="51"/>
  <c r="E71" i="51"/>
  <c r="H17" i="50"/>
  <c r="H40" i="50"/>
  <c r="H74" i="49"/>
  <c r="H29" i="48"/>
  <c r="G72" i="48"/>
  <c r="H72" i="48" s="1"/>
  <c r="E76" i="47"/>
  <c r="E85" i="54"/>
  <c r="G25" i="53"/>
  <c r="H25" i="53" s="1"/>
  <c r="H33" i="53"/>
  <c r="H57" i="53"/>
  <c r="H35" i="52"/>
  <c r="G35" i="52"/>
  <c r="H47" i="52"/>
  <c r="H66" i="52"/>
  <c r="E63" i="51"/>
  <c r="E69" i="50"/>
  <c r="H17" i="49"/>
  <c r="H27" i="49"/>
  <c r="H42" i="49"/>
  <c r="H54" i="49"/>
  <c r="H64" i="49"/>
  <c r="G70" i="47"/>
  <c r="H70" i="47" s="1"/>
  <c r="H84" i="47"/>
  <c r="G26" i="53"/>
  <c r="H26" i="53" s="1"/>
  <c r="G33" i="53"/>
  <c r="G66" i="53"/>
  <c r="H66" i="53" s="1"/>
  <c r="H75" i="53"/>
  <c r="H15" i="52"/>
  <c r="G47" i="52"/>
  <c r="H23" i="51"/>
  <c r="G30" i="51"/>
  <c r="H30" i="51" s="1"/>
  <c r="H62" i="51"/>
  <c r="H19" i="50"/>
  <c r="H28" i="50"/>
  <c r="H52" i="50"/>
  <c r="G59" i="50"/>
  <c r="H59" i="50" s="1"/>
  <c r="G17" i="49"/>
  <c r="G27" i="49"/>
  <c r="G42" i="49"/>
  <c r="G54" i="49"/>
  <c r="G64" i="49"/>
  <c r="H75" i="49"/>
  <c r="H20" i="48"/>
  <c r="H31" i="48"/>
  <c r="G63" i="48"/>
  <c r="H63" i="48" s="1"/>
  <c r="H78" i="48"/>
  <c r="G27" i="47"/>
  <c r="H27" i="47" s="1"/>
  <c r="H59" i="47"/>
  <c r="G84" i="47"/>
  <c r="E73" i="48"/>
  <c r="E74" i="48" s="1"/>
  <c r="G69" i="52"/>
  <c r="G7" i="51"/>
  <c r="G8" i="51" s="1"/>
  <c r="H8" i="51" s="1"/>
  <c r="G16" i="51"/>
  <c r="H16" i="51" s="1"/>
  <c r="G22" i="51"/>
  <c r="H22" i="51" s="1"/>
  <c r="G26" i="51"/>
  <c r="H26" i="51" s="1"/>
  <c r="G32" i="51"/>
  <c r="G40" i="51"/>
  <c r="H40" i="51" s="1"/>
  <c r="G47" i="51"/>
  <c r="H47" i="51" s="1"/>
  <c r="G52" i="51"/>
  <c r="H52" i="51" s="1"/>
  <c r="G58" i="51"/>
  <c r="H58" i="51" s="1"/>
  <c r="G62" i="51"/>
  <c r="G68" i="51"/>
  <c r="G12" i="50"/>
  <c r="G19" i="50"/>
  <c r="G24" i="50"/>
  <c r="H24" i="50" s="1"/>
  <c r="G30" i="50"/>
  <c r="H30" i="50" s="1"/>
  <c r="G38" i="50"/>
  <c r="H38" i="50" s="1"/>
  <c r="G45" i="50"/>
  <c r="H45" i="50" s="1"/>
  <c r="G50" i="50"/>
  <c r="H50" i="50" s="1"/>
  <c r="G56" i="50"/>
  <c r="H56" i="50" s="1"/>
  <c r="G60" i="50"/>
  <c r="H60" i="50" s="1"/>
  <c r="G66" i="50"/>
  <c r="H66" i="50" s="1"/>
  <c r="G12" i="49"/>
  <c r="G18" i="49"/>
  <c r="H18" i="49" s="1"/>
  <c r="G23" i="49"/>
  <c r="G28" i="49"/>
  <c r="G36" i="49"/>
  <c r="H36" i="49" s="1"/>
  <c r="G44" i="49"/>
  <c r="H44" i="49" s="1"/>
  <c r="G50" i="49"/>
  <c r="H50" i="49" s="1"/>
  <c r="G56" i="49"/>
  <c r="H56" i="49" s="1"/>
  <c r="G61" i="49"/>
  <c r="G65" i="49"/>
  <c r="H65" i="49" s="1"/>
  <c r="G71" i="49"/>
  <c r="G75" i="49"/>
  <c r="G7" i="48"/>
  <c r="G8" i="48" s="1"/>
  <c r="G15" i="48"/>
  <c r="G21" i="48"/>
  <c r="H21" i="48" s="1"/>
  <c r="G26" i="48"/>
  <c r="G31" i="48"/>
  <c r="G38" i="48"/>
  <c r="H38" i="48" s="1"/>
  <c r="G46" i="48"/>
  <c r="H46" i="48" s="1"/>
  <c r="G53" i="48"/>
  <c r="H53" i="48" s="1"/>
  <c r="G59" i="48"/>
  <c r="H59" i="48" s="1"/>
  <c r="G64" i="48"/>
  <c r="H64" i="48" s="1"/>
  <c r="G69" i="48"/>
  <c r="G79" i="48"/>
  <c r="H79" i="48" s="1"/>
  <c r="G12" i="47"/>
  <c r="G18" i="47"/>
  <c r="H18" i="47" s="1"/>
  <c r="G24" i="47"/>
  <c r="G28" i="47"/>
  <c r="G33" i="47"/>
  <c r="G40" i="47"/>
  <c r="H40" i="47" s="1"/>
  <c r="G48" i="47"/>
  <c r="H48" i="47" s="1"/>
  <c r="G55" i="47"/>
  <c r="H55" i="47" s="1"/>
  <c r="G61" i="47"/>
  <c r="H61" i="47" s="1"/>
  <c r="G66" i="47"/>
  <c r="H66" i="47" s="1"/>
  <c r="G71" i="47"/>
  <c r="H71" i="47" s="1"/>
  <c r="G75" i="47"/>
  <c r="H75" i="47" s="1"/>
  <c r="G81" i="47"/>
  <c r="H12" i="50"/>
  <c r="H12" i="49"/>
  <c r="H71" i="49"/>
  <c r="H12" i="47"/>
  <c r="E70" i="52"/>
  <c r="H70" i="52" s="1"/>
  <c r="G45" i="53"/>
  <c r="H45" i="53" s="1"/>
  <c r="G52" i="53"/>
  <c r="H52" i="53" s="1"/>
  <c r="G57" i="53"/>
  <c r="G63" i="53"/>
  <c r="H63" i="53" s="1"/>
  <c r="G67" i="53"/>
  <c r="G73" i="53"/>
  <c r="G12" i="52"/>
  <c r="G19" i="52"/>
  <c r="H19" i="52" s="1"/>
  <c r="G24" i="52"/>
  <c r="G29" i="52"/>
  <c r="H29" i="52" s="1"/>
  <c r="G37" i="52"/>
  <c r="H37" i="52" s="1"/>
  <c r="G45" i="52"/>
  <c r="G50" i="52"/>
  <c r="H50" i="52" s="1"/>
  <c r="G55" i="52"/>
  <c r="H55" i="52" s="1"/>
  <c r="G60" i="52"/>
  <c r="H60" i="52" s="1"/>
  <c r="G66" i="52"/>
  <c r="G70" i="52" s="1"/>
  <c r="G17" i="51"/>
  <c r="G23" i="51"/>
  <c r="G27" i="51"/>
  <c r="G34" i="51"/>
  <c r="H34" i="51" s="1"/>
  <c r="G42" i="51"/>
  <c r="H42" i="51" s="1"/>
  <c r="G48" i="51"/>
  <c r="H48" i="51" s="1"/>
  <c r="G54" i="51"/>
  <c r="H54" i="51" s="1"/>
  <c r="G59" i="51"/>
  <c r="H59" i="51" s="1"/>
  <c r="G69" i="51"/>
  <c r="H69" i="51" s="1"/>
  <c r="G14" i="50"/>
  <c r="H14" i="50" s="1"/>
  <c r="G21" i="50"/>
  <c r="G25" i="50"/>
  <c r="G32" i="50"/>
  <c r="G40" i="50"/>
  <c r="G46" i="50"/>
  <c r="H46" i="50" s="1"/>
  <c r="G52" i="50"/>
  <c r="G57" i="50"/>
  <c r="H57" i="50" s="1"/>
  <c r="G67" i="50"/>
  <c r="H67" i="50" s="1"/>
  <c r="G14" i="49"/>
  <c r="H14" i="49" s="1"/>
  <c r="G20" i="49"/>
  <c r="H20" i="49" s="1"/>
  <c r="G25" i="49"/>
  <c r="G30" i="49"/>
  <c r="H30" i="49" s="1"/>
  <c r="G38" i="49"/>
  <c r="G46" i="49"/>
  <c r="H46" i="49" s="1"/>
  <c r="G52" i="49"/>
  <c r="H52" i="49" s="1"/>
  <c r="G57" i="49"/>
  <c r="H57" i="49" s="1"/>
  <c r="G62" i="49"/>
  <c r="G66" i="49"/>
  <c r="H66" i="49" s="1"/>
  <c r="G72" i="49"/>
  <c r="H72" i="49" s="1"/>
  <c r="G17" i="48"/>
  <c r="H17" i="48" s="1"/>
  <c r="G23" i="48"/>
  <c r="G73" i="48" s="1"/>
  <c r="G27" i="48"/>
  <c r="G32" i="48"/>
  <c r="H32" i="48" s="1"/>
  <c r="G40" i="48"/>
  <c r="H40" i="48" s="1"/>
  <c r="G48" i="48"/>
  <c r="H48" i="48" s="1"/>
  <c r="G54" i="48"/>
  <c r="G60" i="48"/>
  <c r="G65" i="48"/>
  <c r="H65" i="48" s="1"/>
  <c r="G70" i="48"/>
  <c r="H70" i="48" s="1"/>
  <c r="G80" i="48"/>
  <c r="H80" i="48" s="1"/>
  <c r="G14" i="47"/>
  <c r="H14" i="47" s="1"/>
  <c r="G20" i="47"/>
  <c r="H20" i="47" s="1"/>
  <c r="G25" i="47"/>
  <c r="H25" i="47" s="1"/>
  <c r="G29" i="47"/>
  <c r="H29" i="47" s="1"/>
  <c r="G34" i="47"/>
  <c r="H34" i="47" s="1"/>
  <c r="G42" i="47"/>
  <c r="H42" i="47" s="1"/>
  <c r="G50" i="47"/>
  <c r="H50" i="47" s="1"/>
  <c r="G56" i="47"/>
  <c r="H56" i="47" s="1"/>
  <c r="G62" i="47"/>
  <c r="H62" i="47" s="1"/>
  <c r="G67" i="47"/>
  <c r="G72" i="47"/>
  <c r="H72" i="47" s="1"/>
  <c r="G82" i="47"/>
  <c r="H82" i="47" s="1"/>
  <c r="H7" i="48" l="1"/>
  <c r="E64" i="58"/>
  <c r="H8" i="58"/>
  <c r="E77" i="47"/>
  <c r="H7" i="57"/>
  <c r="H7" i="53"/>
  <c r="H7" i="52"/>
  <c r="H7" i="50"/>
  <c r="G8" i="49"/>
  <c r="H8" i="49" s="1"/>
  <c r="H8" i="47"/>
  <c r="H7" i="56"/>
  <c r="E74" i="55"/>
  <c r="H61" i="57"/>
  <c r="H85" i="47"/>
  <c r="G69" i="57"/>
  <c r="G70" i="57" s="1"/>
  <c r="G71" i="57" s="1"/>
  <c r="H82" i="55"/>
  <c r="H7" i="46"/>
  <c r="G87" i="54"/>
  <c r="G77" i="54"/>
  <c r="H77" i="54" s="1"/>
  <c r="G73" i="55"/>
  <c r="H67" i="51"/>
  <c r="E77" i="53"/>
  <c r="E69" i="53"/>
  <c r="H68" i="53"/>
  <c r="G63" i="59"/>
  <c r="G72" i="59" s="1"/>
  <c r="G64" i="59"/>
  <c r="G73" i="59"/>
  <c r="G68" i="53"/>
  <c r="G77" i="53" s="1"/>
  <c r="H71" i="58"/>
  <c r="H7" i="59"/>
  <c r="G64" i="58"/>
  <c r="G73" i="58"/>
  <c r="G68" i="46"/>
  <c r="G62" i="52"/>
  <c r="G71" i="52" s="1"/>
  <c r="G72" i="52" s="1"/>
  <c r="G61" i="50"/>
  <c r="H61" i="50" s="1"/>
  <c r="G63" i="51"/>
  <c r="G72" i="51" s="1"/>
  <c r="G73" i="51" s="1"/>
  <c r="H72" i="53"/>
  <c r="G82" i="48"/>
  <c r="H82" i="48" s="1"/>
  <c r="G63" i="58"/>
  <c r="G72" i="58" s="1"/>
  <c r="G76" i="46"/>
  <c r="H76" i="46" s="1"/>
  <c r="H8" i="52"/>
  <c r="E63" i="52"/>
  <c r="G82" i="55"/>
  <c r="G69" i="53"/>
  <c r="G78" i="53"/>
  <c r="H8" i="53"/>
  <c r="H7" i="51"/>
  <c r="H73" i="48"/>
  <c r="E83" i="48"/>
  <c r="H71" i="51"/>
  <c r="G63" i="52"/>
  <c r="G69" i="50"/>
  <c r="H69" i="50" s="1"/>
  <c r="E71" i="52"/>
  <c r="H71" i="52" s="1"/>
  <c r="H62" i="52"/>
  <c r="E72" i="59"/>
  <c r="H63" i="59"/>
  <c r="G76" i="47"/>
  <c r="G74" i="48"/>
  <c r="H74" i="48" s="1"/>
  <c r="G67" i="49"/>
  <c r="H85" i="54"/>
  <c r="E77" i="49"/>
  <c r="H67" i="49"/>
  <c r="H8" i="48"/>
  <c r="G62" i="57"/>
  <c r="H76" i="54"/>
  <c r="E86" i="54"/>
  <c r="H22" i="57"/>
  <c r="H83" i="54"/>
  <c r="H12" i="46"/>
  <c r="E71" i="57"/>
  <c r="E62" i="57"/>
  <c r="H8" i="57"/>
  <c r="G68" i="56"/>
  <c r="H7" i="54"/>
  <c r="E68" i="49"/>
  <c r="H8" i="54"/>
  <c r="G76" i="49"/>
  <c r="H76" i="49" s="1"/>
  <c r="E72" i="51"/>
  <c r="H12" i="52"/>
  <c r="H77" i="55"/>
  <c r="H23" i="48"/>
  <c r="H63" i="58"/>
  <c r="E72" i="58"/>
  <c r="E64" i="59"/>
  <c r="E77" i="46"/>
  <c r="E86" i="47"/>
  <c r="H12" i="55"/>
  <c r="E70" i="50"/>
  <c r="E78" i="56"/>
  <c r="E83" i="55"/>
  <c r="H73" i="55"/>
  <c r="H8" i="59"/>
  <c r="H80" i="47"/>
  <c r="H67" i="59"/>
  <c r="E70" i="57"/>
  <c r="H64" i="58" l="1"/>
  <c r="G68" i="49"/>
  <c r="H68" i="49" s="1"/>
  <c r="H64" i="59"/>
  <c r="G78" i="56"/>
  <c r="G79" i="56" s="1"/>
  <c r="G69" i="56"/>
  <c r="H69" i="56" s="1"/>
  <c r="H69" i="53"/>
  <c r="E72" i="52"/>
  <c r="H72" i="52" s="1"/>
  <c r="G77" i="46"/>
  <c r="G78" i="46" s="1"/>
  <c r="H68" i="46"/>
  <c r="H77" i="53"/>
  <c r="E78" i="53"/>
  <c r="H78" i="53" s="1"/>
  <c r="E79" i="56"/>
  <c r="H63" i="52"/>
  <c r="H72" i="59"/>
  <c r="E73" i="59"/>
  <c r="H73" i="59" s="1"/>
  <c r="H68" i="56"/>
  <c r="H69" i="57"/>
  <c r="E71" i="50"/>
  <c r="H62" i="57"/>
  <c r="G86" i="47"/>
  <c r="G87" i="47" s="1"/>
  <c r="G77" i="47"/>
  <c r="H77" i="47" s="1"/>
  <c r="E84" i="55"/>
  <c r="H72" i="51"/>
  <c r="E73" i="51"/>
  <c r="H73" i="51" s="1"/>
  <c r="H71" i="57"/>
  <c r="E78" i="49"/>
  <c r="H70" i="57"/>
  <c r="E87" i="47"/>
  <c r="H63" i="51"/>
  <c r="G83" i="55"/>
  <c r="G84" i="55" s="1"/>
  <c r="G74" i="55"/>
  <c r="H74" i="55" s="1"/>
  <c r="H72" i="58"/>
  <c r="E73" i="58"/>
  <c r="H73" i="58" s="1"/>
  <c r="G70" i="50"/>
  <c r="G71" i="50" s="1"/>
  <c r="G62" i="50"/>
  <c r="H62" i="50" s="1"/>
  <c r="H76" i="47"/>
  <c r="G77" i="49"/>
  <c r="G78" i="49" s="1"/>
  <c r="E84" i="48"/>
  <c r="G69" i="46"/>
  <c r="H69" i="46" s="1"/>
  <c r="E78" i="46"/>
  <c r="H77" i="46"/>
  <c r="H86" i="54"/>
  <c r="E87" i="54"/>
  <c r="H87" i="54" s="1"/>
  <c r="G64" i="51"/>
  <c r="H64" i="51" s="1"/>
  <c r="G83" i="48"/>
  <c r="G84" i="48" s="1"/>
  <c r="H84" i="55" l="1"/>
  <c r="H87" i="47"/>
  <c r="H78" i="46"/>
  <c r="H79" i="56"/>
  <c r="H83" i="55"/>
  <c r="H78" i="56"/>
  <c r="H84" i="48"/>
  <c r="H86" i="47"/>
  <c r="H71" i="50"/>
  <c r="H83" i="48"/>
  <c r="H70" i="50"/>
  <c r="H77" i="49"/>
  <c r="H78" i="49"/>
  <c r="G83" i="27"/>
  <c r="E83" i="27"/>
  <c r="E82" i="27"/>
  <c r="G82" i="27" s="1"/>
  <c r="H82" i="27" s="1"/>
  <c r="E81" i="27"/>
  <c r="E80" i="27"/>
  <c r="E75" i="27"/>
  <c r="E74" i="27"/>
  <c r="G73" i="27"/>
  <c r="E73" i="27"/>
  <c r="E72" i="27"/>
  <c r="G72" i="27" s="1"/>
  <c r="H72" i="27" s="1"/>
  <c r="E71" i="27"/>
  <c r="E69" i="27"/>
  <c r="G68" i="27"/>
  <c r="E68" i="27"/>
  <c r="H68" i="27" s="1"/>
  <c r="E67" i="27"/>
  <c r="G67" i="27" s="1"/>
  <c r="H67" i="27" s="1"/>
  <c r="E65" i="27"/>
  <c r="E64" i="27"/>
  <c r="G62" i="27"/>
  <c r="E62" i="27"/>
  <c r="H62" i="27" s="1"/>
  <c r="E61" i="27"/>
  <c r="G61" i="27" s="1"/>
  <c r="H61" i="27" s="1"/>
  <c r="E59" i="27"/>
  <c r="E57" i="27"/>
  <c r="G56" i="27"/>
  <c r="E56" i="27"/>
  <c r="E54" i="27"/>
  <c r="G54" i="27" s="1"/>
  <c r="H54" i="27" s="1"/>
  <c r="E52" i="27"/>
  <c r="E50" i="27"/>
  <c r="G48" i="27"/>
  <c r="E48" i="27"/>
  <c r="E46" i="27"/>
  <c r="G46" i="27" s="1"/>
  <c r="H46" i="27" s="1"/>
  <c r="E44" i="27"/>
  <c r="E42" i="27"/>
  <c r="G41" i="27"/>
  <c r="E41" i="27"/>
  <c r="H41" i="27" s="1"/>
  <c r="E40" i="27"/>
  <c r="G40" i="27" s="1"/>
  <c r="H40" i="27" s="1"/>
  <c r="E39" i="27"/>
  <c r="E38" i="27"/>
  <c r="G36" i="27"/>
  <c r="E36" i="27"/>
  <c r="E35" i="27"/>
  <c r="G35" i="27" s="1"/>
  <c r="H35" i="27" s="1"/>
  <c r="E34" i="27"/>
  <c r="E32" i="27"/>
  <c r="G31" i="27"/>
  <c r="E31" i="27"/>
  <c r="H31" i="27" s="1"/>
  <c r="E29" i="27"/>
  <c r="G29" i="27" s="1"/>
  <c r="H29" i="27" s="1"/>
  <c r="E28" i="27"/>
  <c r="E27" i="27"/>
  <c r="G26" i="27"/>
  <c r="E26" i="27"/>
  <c r="E25" i="27"/>
  <c r="G25" i="27" s="1"/>
  <c r="H25" i="27" s="1"/>
  <c r="E24" i="27"/>
  <c r="E23" i="27"/>
  <c r="G22" i="27"/>
  <c r="E22" i="27"/>
  <c r="H22" i="27" s="1"/>
  <c r="E20" i="27"/>
  <c r="G20" i="27" s="1"/>
  <c r="H20" i="27" s="1"/>
  <c r="E18" i="27"/>
  <c r="E17" i="27"/>
  <c r="G16" i="27"/>
  <c r="E16" i="27"/>
  <c r="H16" i="27" s="1"/>
  <c r="E15" i="27"/>
  <c r="G15" i="27" s="1"/>
  <c r="H15" i="27" s="1"/>
  <c r="E13" i="27"/>
  <c r="E12" i="27"/>
  <c r="E76" i="27" s="1"/>
  <c r="E7" i="27"/>
  <c r="G7" i="27" s="1"/>
  <c r="H7" i="27" s="1"/>
  <c r="E86" i="28"/>
  <c r="G86" i="28" s="1"/>
  <c r="H86" i="28" s="1"/>
  <c r="E85" i="28"/>
  <c r="E84" i="28"/>
  <c r="G83" i="28"/>
  <c r="E83" i="28"/>
  <c r="E78" i="28"/>
  <c r="G77" i="28"/>
  <c r="E77" i="28"/>
  <c r="H77" i="28" s="1"/>
  <c r="E76" i="28"/>
  <c r="G76" i="28" s="1"/>
  <c r="H76" i="28" s="1"/>
  <c r="E75" i="28"/>
  <c r="E74" i="28"/>
  <c r="G72" i="28"/>
  <c r="E72" i="28"/>
  <c r="E71" i="28"/>
  <c r="G71" i="28" s="1"/>
  <c r="H71" i="28" s="1"/>
  <c r="E70" i="28"/>
  <c r="E68" i="28"/>
  <c r="G67" i="28"/>
  <c r="E67" i="28"/>
  <c r="E65" i="28"/>
  <c r="G65" i="28" s="1"/>
  <c r="H65" i="28" s="1"/>
  <c r="E64" i="28"/>
  <c r="E62" i="28"/>
  <c r="G61" i="28"/>
  <c r="E61" i="28"/>
  <c r="E59" i="28"/>
  <c r="G59" i="28" s="1"/>
  <c r="H59" i="28" s="1"/>
  <c r="E58" i="28"/>
  <c r="E56" i="28"/>
  <c r="G54" i="28"/>
  <c r="E54" i="28"/>
  <c r="H54" i="28" s="1"/>
  <c r="E52" i="28"/>
  <c r="G52" i="28" s="1"/>
  <c r="H52" i="28" s="1"/>
  <c r="E50" i="28"/>
  <c r="E48" i="28"/>
  <c r="G46" i="28"/>
  <c r="E46" i="28"/>
  <c r="E44" i="28"/>
  <c r="G44" i="28" s="1"/>
  <c r="H44" i="28" s="1"/>
  <c r="E43" i="28"/>
  <c r="E42" i="28"/>
  <c r="G41" i="28"/>
  <c r="E41" i="28"/>
  <c r="H41" i="28" s="1"/>
  <c r="E40" i="28"/>
  <c r="G40" i="28" s="1"/>
  <c r="H40" i="28" s="1"/>
  <c r="E38" i="28"/>
  <c r="E37" i="28"/>
  <c r="G36" i="28"/>
  <c r="E36" i="28"/>
  <c r="H36" i="28" s="1"/>
  <c r="E34" i="28"/>
  <c r="G34" i="28" s="1"/>
  <c r="H34" i="28" s="1"/>
  <c r="E32" i="28"/>
  <c r="E31" i="28"/>
  <c r="G29" i="28"/>
  <c r="E29" i="28"/>
  <c r="H29" i="28" s="1"/>
  <c r="E28" i="28"/>
  <c r="G28" i="28" s="1"/>
  <c r="H28" i="28" s="1"/>
  <c r="E27" i="28"/>
  <c r="E26" i="28"/>
  <c r="G25" i="28"/>
  <c r="E25" i="28"/>
  <c r="E24" i="28"/>
  <c r="G24" i="28" s="1"/>
  <c r="H24" i="28" s="1"/>
  <c r="E23" i="28"/>
  <c r="E22" i="28"/>
  <c r="G20" i="28"/>
  <c r="E20" i="28"/>
  <c r="H20" i="28" s="1"/>
  <c r="E18" i="28"/>
  <c r="G18" i="28" s="1"/>
  <c r="H18" i="28" s="1"/>
  <c r="E17" i="28"/>
  <c r="E16" i="28"/>
  <c r="G15" i="28"/>
  <c r="E15" i="28"/>
  <c r="E13" i="28"/>
  <c r="G13" i="28" s="1"/>
  <c r="H13" i="28" s="1"/>
  <c r="E12" i="28"/>
  <c r="E7" i="28"/>
  <c r="E8" i="28" s="1"/>
  <c r="G80" i="29"/>
  <c r="E80" i="29"/>
  <c r="E79" i="29"/>
  <c r="G79" i="29" s="1"/>
  <c r="H79" i="29" s="1"/>
  <c r="E78" i="29"/>
  <c r="E77" i="29"/>
  <c r="E72" i="29"/>
  <c r="E71" i="29"/>
  <c r="G70" i="29"/>
  <c r="E70" i="29"/>
  <c r="H70" i="29" s="1"/>
  <c r="E69" i="29"/>
  <c r="G69" i="29" s="1"/>
  <c r="H69" i="29" s="1"/>
  <c r="E68" i="29"/>
  <c r="E66" i="29"/>
  <c r="G65" i="29"/>
  <c r="E65" i="29"/>
  <c r="H65" i="29" s="1"/>
  <c r="E64" i="29"/>
  <c r="G64" i="29" s="1"/>
  <c r="H64" i="29" s="1"/>
  <c r="E62" i="29"/>
  <c r="E61" i="29"/>
  <c r="G59" i="29"/>
  <c r="E59" i="29"/>
  <c r="E58" i="29"/>
  <c r="G58" i="29" s="1"/>
  <c r="H58" i="29" s="1"/>
  <c r="E56" i="29"/>
  <c r="E54" i="29"/>
  <c r="G53" i="29"/>
  <c r="E53" i="29"/>
  <c r="E51" i="29"/>
  <c r="G51" i="29" s="1"/>
  <c r="H51" i="29" s="1"/>
  <c r="E49" i="29"/>
  <c r="E47" i="29"/>
  <c r="G45" i="29"/>
  <c r="E45" i="29"/>
  <c r="E43" i="29"/>
  <c r="G43" i="29" s="1"/>
  <c r="H43" i="29" s="1"/>
  <c r="E41" i="29"/>
  <c r="E40" i="29"/>
  <c r="G39" i="29"/>
  <c r="E39" i="29"/>
  <c r="E38" i="29"/>
  <c r="E37" i="29"/>
  <c r="E35" i="29"/>
  <c r="G34" i="29"/>
  <c r="E34" i="29"/>
  <c r="E32" i="29"/>
  <c r="E31" i="29"/>
  <c r="E29" i="29"/>
  <c r="G28" i="29"/>
  <c r="E28" i="29"/>
  <c r="H28" i="29" s="1"/>
  <c r="E27" i="29"/>
  <c r="E26" i="29"/>
  <c r="E25" i="29"/>
  <c r="G24" i="29"/>
  <c r="E24" i="29"/>
  <c r="E23" i="29"/>
  <c r="E22" i="29"/>
  <c r="E20" i="29"/>
  <c r="G18" i="29"/>
  <c r="E18" i="29"/>
  <c r="H18" i="29" s="1"/>
  <c r="E17" i="29"/>
  <c r="E16" i="29"/>
  <c r="E15" i="29"/>
  <c r="G13" i="29"/>
  <c r="E13" i="29"/>
  <c r="H13" i="29" s="1"/>
  <c r="E12" i="29"/>
  <c r="E7" i="29"/>
  <c r="E8" i="29" s="1"/>
  <c r="E80" i="30"/>
  <c r="G79" i="30"/>
  <c r="E79" i="30"/>
  <c r="E78" i="30"/>
  <c r="G78" i="30" s="1"/>
  <c r="E77" i="30"/>
  <c r="H72" i="30"/>
  <c r="E72" i="30"/>
  <c r="G72" i="30" s="1"/>
  <c r="E71" i="30"/>
  <c r="E70" i="30"/>
  <c r="G69" i="30"/>
  <c r="E69" i="30"/>
  <c r="H68" i="30"/>
  <c r="E68" i="30"/>
  <c r="G68" i="30" s="1"/>
  <c r="E66" i="30"/>
  <c r="E65" i="30"/>
  <c r="G64" i="30"/>
  <c r="E64" i="30"/>
  <c r="H64" i="30" s="1"/>
  <c r="H62" i="30"/>
  <c r="E62" i="30"/>
  <c r="G62" i="30" s="1"/>
  <c r="E61" i="30"/>
  <c r="E59" i="30"/>
  <c r="G58" i="30"/>
  <c r="E58" i="30"/>
  <c r="H56" i="30"/>
  <c r="E56" i="30"/>
  <c r="G56" i="30" s="1"/>
  <c r="E54" i="30"/>
  <c r="E53" i="30"/>
  <c r="G51" i="30"/>
  <c r="E51" i="30"/>
  <c r="H51" i="30" s="1"/>
  <c r="H49" i="30"/>
  <c r="E49" i="30"/>
  <c r="G49" i="30" s="1"/>
  <c r="E47" i="30"/>
  <c r="E45" i="30"/>
  <c r="G43" i="30"/>
  <c r="E43" i="30"/>
  <c r="H41" i="30"/>
  <c r="E41" i="30"/>
  <c r="G41" i="30" s="1"/>
  <c r="E39" i="30"/>
  <c r="E38" i="30"/>
  <c r="G37" i="30"/>
  <c r="E37" i="30"/>
  <c r="H37" i="30" s="1"/>
  <c r="H36" i="30"/>
  <c r="E36" i="30"/>
  <c r="G36" i="30" s="1"/>
  <c r="E34" i="30"/>
  <c r="E33" i="30"/>
  <c r="G32" i="30"/>
  <c r="E32" i="30"/>
  <c r="H30" i="30"/>
  <c r="E30" i="30"/>
  <c r="G30" i="30" s="1"/>
  <c r="E29" i="30"/>
  <c r="E27" i="30"/>
  <c r="G26" i="30"/>
  <c r="E26" i="30"/>
  <c r="H26" i="30" s="1"/>
  <c r="E25" i="30"/>
  <c r="G25" i="30" s="1"/>
  <c r="H25" i="30" s="1"/>
  <c r="E24" i="30"/>
  <c r="E23" i="30"/>
  <c r="G22" i="30"/>
  <c r="E22" i="30"/>
  <c r="H21" i="30"/>
  <c r="E21" i="30"/>
  <c r="G21" i="30" s="1"/>
  <c r="E20" i="30"/>
  <c r="E18" i="30"/>
  <c r="G17" i="30"/>
  <c r="E17" i="30"/>
  <c r="H17" i="30" s="1"/>
  <c r="E16" i="30"/>
  <c r="G16" i="30" s="1"/>
  <c r="E15" i="30"/>
  <c r="E13" i="30"/>
  <c r="G12" i="30"/>
  <c r="E12" i="30"/>
  <c r="E7" i="30"/>
  <c r="E8" i="30" s="1"/>
  <c r="E81" i="31"/>
  <c r="E80" i="31"/>
  <c r="E79" i="31"/>
  <c r="G78" i="31"/>
  <c r="E78" i="31"/>
  <c r="H77" i="31"/>
  <c r="E77" i="31"/>
  <c r="G77" i="31" s="1"/>
  <c r="G72" i="31"/>
  <c r="E72" i="31"/>
  <c r="H71" i="31"/>
  <c r="E71" i="31"/>
  <c r="G71" i="31" s="1"/>
  <c r="E70" i="31"/>
  <c r="E69" i="31"/>
  <c r="G68" i="31"/>
  <c r="E68" i="31"/>
  <c r="H68" i="31" s="1"/>
  <c r="H66" i="31"/>
  <c r="E66" i="31"/>
  <c r="G66" i="31" s="1"/>
  <c r="E65" i="31"/>
  <c r="E64" i="31"/>
  <c r="G62" i="31"/>
  <c r="E62" i="31"/>
  <c r="H61" i="31"/>
  <c r="E61" i="31"/>
  <c r="G61" i="31" s="1"/>
  <c r="E59" i="31"/>
  <c r="E58" i="31"/>
  <c r="G56" i="31"/>
  <c r="E56" i="31"/>
  <c r="H56" i="31" s="1"/>
  <c r="H54" i="31"/>
  <c r="E54" i="31"/>
  <c r="G54" i="31" s="1"/>
  <c r="E53" i="31"/>
  <c r="E51" i="31"/>
  <c r="G49" i="31"/>
  <c r="E49" i="31"/>
  <c r="H47" i="31"/>
  <c r="E47" i="31"/>
  <c r="G47" i="31" s="1"/>
  <c r="E45" i="31"/>
  <c r="E43" i="31"/>
  <c r="G41" i="31"/>
  <c r="E41" i="31"/>
  <c r="H41" i="31" s="1"/>
  <c r="H39" i="31"/>
  <c r="E39" i="31"/>
  <c r="G39" i="31" s="1"/>
  <c r="E38" i="31"/>
  <c r="E37" i="31"/>
  <c r="G36" i="31"/>
  <c r="E36" i="31"/>
  <c r="H34" i="31"/>
  <c r="E34" i="31"/>
  <c r="G34" i="31" s="1"/>
  <c r="E33" i="31"/>
  <c r="E32" i="31"/>
  <c r="E30" i="31"/>
  <c r="H29" i="31"/>
  <c r="E29" i="31"/>
  <c r="G29" i="31" s="1"/>
  <c r="E27" i="31"/>
  <c r="E26" i="31"/>
  <c r="G25" i="31"/>
  <c r="E25" i="31"/>
  <c r="E24" i="31"/>
  <c r="G24" i="31" s="1"/>
  <c r="E23" i="31"/>
  <c r="E22" i="31"/>
  <c r="E21" i="31"/>
  <c r="H20" i="31"/>
  <c r="E20" i="31"/>
  <c r="G20" i="31" s="1"/>
  <c r="E18" i="31"/>
  <c r="E17" i="31"/>
  <c r="G16" i="31"/>
  <c r="E16" i="31"/>
  <c r="H15" i="31"/>
  <c r="E15" i="31"/>
  <c r="G15" i="31" s="1"/>
  <c r="E13" i="31"/>
  <c r="E12" i="31"/>
  <c r="E7" i="31"/>
  <c r="G7" i="31" s="1"/>
  <c r="G8" i="31" s="1"/>
  <c r="E83" i="32"/>
  <c r="E82" i="32"/>
  <c r="E81" i="32"/>
  <c r="G80" i="32"/>
  <c r="E80" i="32"/>
  <c r="E75" i="32"/>
  <c r="E74" i="32"/>
  <c r="H73" i="32"/>
  <c r="E73" i="32"/>
  <c r="G73" i="32" s="1"/>
  <c r="E72" i="32"/>
  <c r="E71" i="32"/>
  <c r="E69" i="32"/>
  <c r="E68" i="32"/>
  <c r="G68" i="32" s="1"/>
  <c r="E67" i="32"/>
  <c r="E65" i="32"/>
  <c r="E64" i="32"/>
  <c r="H62" i="32"/>
  <c r="E62" i="32"/>
  <c r="G62" i="32" s="1"/>
  <c r="E61" i="32"/>
  <c r="E59" i="32"/>
  <c r="E58" i="32"/>
  <c r="E56" i="32"/>
  <c r="G56" i="32" s="1"/>
  <c r="E55" i="32"/>
  <c r="E53" i="32"/>
  <c r="E51" i="32"/>
  <c r="H49" i="32"/>
  <c r="E49" i="32"/>
  <c r="G49" i="32" s="1"/>
  <c r="E47" i="32"/>
  <c r="E45" i="32"/>
  <c r="E43" i="32"/>
  <c r="E41" i="32"/>
  <c r="G41" i="32" s="1"/>
  <c r="E40" i="32"/>
  <c r="E39" i="32"/>
  <c r="E38" i="32"/>
  <c r="H36" i="32"/>
  <c r="E36" i="32"/>
  <c r="G36" i="32" s="1"/>
  <c r="E35" i="32"/>
  <c r="E34" i="32"/>
  <c r="E32" i="32"/>
  <c r="E30" i="32"/>
  <c r="G30" i="32" s="1"/>
  <c r="E29" i="32"/>
  <c r="E27" i="32"/>
  <c r="E26" i="32"/>
  <c r="H25" i="32"/>
  <c r="E25" i="32"/>
  <c r="G25" i="32" s="1"/>
  <c r="E24" i="32"/>
  <c r="E23" i="32"/>
  <c r="E22" i="32"/>
  <c r="E21" i="32"/>
  <c r="G21" i="32" s="1"/>
  <c r="E20" i="32"/>
  <c r="E18" i="32"/>
  <c r="E17" i="32"/>
  <c r="H16" i="32"/>
  <c r="E16" i="32"/>
  <c r="G16" i="32" s="1"/>
  <c r="E15" i="32"/>
  <c r="E13" i="32"/>
  <c r="E12" i="32"/>
  <c r="E7" i="32"/>
  <c r="G7" i="32" s="1"/>
  <c r="G8" i="32" s="1"/>
  <c r="E79" i="33"/>
  <c r="G78" i="33"/>
  <c r="E78" i="33"/>
  <c r="H78" i="33" s="1"/>
  <c r="H77" i="33"/>
  <c r="G77" i="33"/>
  <c r="E77" i="33"/>
  <c r="E76" i="33"/>
  <c r="E75" i="33"/>
  <c r="E70" i="33"/>
  <c r="E69" i="33"/>
  <c r="G68" i="33"/>
  <c r="E68" i="33"/>
  <c r="H68" i="33" s="1"/>
  <c r="H67" i="33"/>
  <c r="G67" i="33"/>
  <c r="E67" i="33"/>
  <c r="E66" i="33"/>
  <c r="G64" i="33"/>
  <c r="E64" i="33"/>
  <c r="G63" i="33"/>
  <c r="E63" i="33"/>
  <c r="H63" i="33" s="1"/>
  <c r="H62" i="33"/>
  <c r="G62" i="33"/>
  <c r="E62" i="33"/>
  <c r="E60" i="33"/>
  <c r="G59" i="33"/>
  <c r="E59" i="33"/>
  <c r="G57" i="33"/>
  <c r="E57" i="33"/>
  <c r="H57" i="33" s="1"/>
  <c r="H56" i="33"/>
  <c r="G56" i="33"/>
  <c r="E56" i="33"/>
  <c r="E54" i="33"/>
  <c r="E52" i="33"/>
  <c r="G51" i="33"/>
  <c r="E51" i="33"/>
  <c r="H51" i="33" s="1"/>
  <c r="H49" i="33"/>
  <c r="G49" i="33"/>
  <c r="E49" i="33"/>
  <c r="E47" i="33"/>
  <c r="G45" i="33"/>
  <c r="E45" i="33"/>
  <c r="G43" i="33"/>
  <c r="E43" i="33"/>
  <c r="H43" i="33" s="1"/>
  <c r="H41" i="33"/>
  <c r="G41" i="33"/>
  <c r="E41" i="33"/>
  <c r="E39" i="33"/>
  <c r="G38" i="33"/>
  <c r="E38" i="33"/>
  <c r="G37" i="33"/>
  <c r="E37" i="33"/>
  <c r="H37" i="33" s="1"/>
  <c r="H36" i="33"/>
  <c r="G36" i="33"/>
  <c r="E36" i="33"/>
  <c r="E34" i="33"/>
  <c r="E33" i="33"/>
  <c r="G32" i="33"/>
  <c r="E32" i="33"/>
  <c r="H32" i="33" s="1"/>
  <c r="H30" i="33"/>
  <c r="G30" i="33"/>
  <c r="E30" i="33"/>
  <c r="E29" i="33"/>
  <c r="G27" i="33"/>
  <c r="E27" i="33"/>
  <c r="G26" i="33"/>
  <c r="E26" i="33"/>
  <c r="H26" i="33" s="1"/>
  <c r="H25" i="33"/>
  <c r="G25" i="33"/>
  <c r="E25" i="33"/>
  <c r="E24" i="33"/>
  <c r="G23" i="33"/>
  <c r="E23" i="33"/>
  <c r="G22" i="33"/>
  <c r="E22" i="33"/>
  <c r="H22" i="33" s="1"/>
  <c r="H21" i="33"/>
  <c r="G21" i="33"/>
  <c r="E21" i="33"/>
  <c r="E20" i="33"/>
  <c r="E18" i="33"/>
  <c r="G17" i="33"/>
  <c r="E17" i="33"/>
  <c r="H17" i="33" s="1"/>
  <c r="H16" i="33"/>
  <c r="G16" i="33"/>
  <c r="E16" i="33"/>
  <c r="E15" i="33"/>
  <c r="G13" i="33"/>
  <c r="E13" i="33"/>
  <c r="G12" i="33"/>
  <c r="E12" i="33"/>
  <c r="H12" i="33" s="1"/>
  <c r="E7" i="33"/>
  <c r="E83" i="34"/>
  <c r="G82" i="34"/>
  <c r="E82" i="34"/>
  <c r="G81" i="34"/>
  <c r="E81" i="34"/>
  <c r="H81" i="34" s="1"/>
  <c r="E80" i="34"/>
  <c r="G80" i="34" s="1"/>
  <c r="G75" i="34"/>
  <c r="E75" i="34"/>
  <c r="H75" i="34" s="1"/>
  <c r="E74" i="34"/>
  <c r="G74" i="34" s="1"/>
  <c r="H74" i="34" s="1"/>
  <c r="E73" i="34"/>
  <c r="G72" i="34"/>
  <c r="E72" i="34"/>
  <c r="G71" i="34"/>
  <c r="E71" i="34"/>
  <c r="H71" i="34" s="1"/>
  <c r="E69" i="34"/>
  <c r="G69" i="34" s="1"/>
  <c r="H69" i="34" s="1"/>
  <c r="E68" i="34"/>
  <c r="E67" i="34"/>
  <c r="G65" i="34"/>
  <c r="E65" i="34"/>
  <c r="H65" i="34" s="1"/>
  <c r="E64" i="34"/>
  <c r="G64" i="34" s="1"/>
  <c r="H64" i="34" s="1"/>
  <c r="E62" i="34"/>
  <c r="G61" i="34"/>
  <c r="E61" i="34"/>
  <c r="G59" i="34"/>
  <c r="E59" i="34"/>
  <c r="H59" i="34" s="1"/>
  <c r="E57" i="34"/>
  <c r="G57" i="34" s="1"/>
  <c r="H57" i="34" s="1"/>
  <c r="E56" i="34"/>
  <c r="E54" i="34"/>
  <c r="G52" i="34"/>
  <c r="E52" i="34"/>
  <c r="H52" i="34" s="1"/>
  <c r="E50" i="34"/>
  <c r="G50" i="34" s="1"/>
  <c r="H50" i="34" s="1"/>
  <c r="E48" i="34"/>
  <c r="G46" i="34"/>
  <c r="E46" i="34"/>
  <c r="G44" i="34"/>
  <c r="E44" i="34"/>
  <c r="H44" i="34" s="1"/>
  <c r="E42" i="34"/>
  <c r="G42" i="34" s="1"/>
  <c r="H42" i="34" s="1"/>
  <c r="E41" i="34"/>
  <c r="E40" i="34"/>
  <c r="G39" i="34"/>
  <c r="E39" i="34"/>
  <c r="H39" i="34" s="1"/>
  <c r="E37" i="34"/>
  <c r="G37" i="34" s="1"/>
  <c r="H37" i="34" s="1"/>
  <c r="E36" i="34"/>
  <c r="G35" i="34"/>
  <c r="E35" i="34"/>
  <c r="G33" i="34"/>
  <c r="E33" i="34"/>
  <c r="H33" i="34" s="1"/>
  <c r="E32" i="34"/>
  <c r="G32" i="34" s="1"/>
  <c r="H32" i="34" s="1"/>
  <c r="E30" i="34"/>
  <c r="E29" i="34"/>
  <c r="G28" i="34"/>
  <c r="E28" i="34"/>
  <c r="H28" i="34" s="1"/>
  <c r="E27" i="34"/>
  <c r="G27" i="34" s="1"/>
  <c r="H27" i="34" s="1"/>
  <c r="E26" i="34"/>
  <c r="G25" i="34"/>
  <c r="E25" i="34"/>
  <c r="G24" i="34"/>
  <c r="E24" i="34"/>
  <c r="H24" i="34" s="1"/>
  <c r="E23" i="34"/>
  <c r="G23" i="34" s="1"/>
  <c r="H23" i="34" s="1"/>
  <c r="E21" i="34"/>
  <c r="E19" i="34"/>
  <c r="G18" i="34"/>
  <c r="E18" i="34"/>
  <c r="H18" i="34" s="1"/>
  <c r="E17" i="34"/>
  <c r="G17" i="34" s="1"/>
  <c r="H17" i="34" s="1"/>
  <c r="E16" i="34"/>
  <c r="G14" i="34"/>
  <c r="E14" i="34"/>
  <c r="G13" i="34"/>
  <c r="E13" i="34"/>
  <c r="H13" i="34" s="1"/>
  <c r="E12" i="34"/>
  <c r="G12" i="34" s="1"/>
  <c r="H12" i="34" s="1"/>
  <c r="E7" i="34"/>
  <c r="E83" i="35"/>
  <c r="G82" i="35"/>
  <c r="E82" i="35"/>
  <c r="H82" i="35" s="1"/>
  <c r="E81" i="35"/>
  <c r="G81" i="35" s="1"/>
  <c r="H81" i="35" s="1"/>
  <c r="E80" i="35"/>
  <c r="E84" i="35" s="1"/>
  <c r="E75" i="35"/>
  <c r="G75" i="35" s="1"/>
  <c r="H75" i="35" s="1"/>
  <c r="E74" i="35"/>
  <c r="G73" i="35"/>
  <c r="E73" i="35"/>
  <c r="G72" i="35"/>
  <c r="E72" i="35"/>
  <c r="H72" i="35" s="1"/>
  <c r="E71" i="35"/>
  <c r="G71" i="35" s="1"/>
  <c r="H71" i="35" s="1"/>
  <c r="E69" i="35"/>
  <c r="E68" i="35"/>
  <c r="G68" i="35" s="1"/>
  <c r="G67" i="35"/>
  <c r="E67" i="35"/>
  <c r="H67" i="35" s="1"/>
  <c r="E65" i="35"/>
  <c r="G65" i="35" s="1"/>
  <c r="H65" i="35" s="1"/>
  <c r="E64" i="35"/>
  <c r="G62" i="35"/>
  <c r="E62" i="35"/>
  <c r="G61" i="35"/>
  <c r="E61" i="35"/>
  <c r="H61" i="35" s="1"/>
  <c r="E59" i="35"/>
  <c r="G59" i="35" s="1"/>
  <c r="H59" i="35" s="1"/>
  <c r="E57" i="35"/>
  <c r="E56" i="35"/>
  <c r="G56" i="35" s="1"/>
  <c r="G54" i="35"/>
  <c r="E54" i="35"/>
  <c r="H54" i="35" s="1"/>
  <c r="E52" i="35"/>
  <c r="G52" i="35" s="1"/>
  <c r="H52" i="35" s="1"/>
  <c r="E50" i="35"/>
  <c r="G48" i="35"/>
  <c r="E48" i="35"/>
  <c r="G46" i="35"/>
  <c r="E46" i="35"/>
  <c r="H46" i="35" s="1"/>
  <c r="E44" i="35"/>
  <c r="G44" i="35" s="1"/>
  <c r="H44" i="35" s="1"/>
  <c r="E42" i="35"/>
  <c r="E41" i="35"/>
  <c r="G41" i="35" s="1"/>
  <c r="G40" i="35"/>
  <c r="E40" i="35"/>
  <c r="H40" i="35" s="1"/>
  <c r="E39" i="35"/>
  <c r="G39" i="35" s="1"/>
  <c r="H39" i="35" s="1"/>
  <c r="E37" i="35"/>
  <c r="G36" i="35"/>
  <c r="E36" i="35"/>
  <c r="G35" i="35"/>
  <c r="E35" i="35"/>
  <c r="H35" i="35" s="1"/>
  <c r="E33" i="35"/>
  <c r="G33" i="35" s="1"/>
  <c r="H33" i="35" s="1"/>
  <c r="E32" i="35"/>
  <c r="E30" i="35"/>
  <c r="G30" i="35" s="1"/>
  <c r="G29" i="35"/>
  <c r="E29" i="35"/>
  <c r="H29" i="35" s="1"/>
  <c r="E28" i="35"/>
  <c r="E27" i="35"/>
  <c r="G26" i="35"/>
  <c r="E26" i="35"/>
  <c r="G25" i="35"/>
  <c r="E25" i="35"/>
  <c r="H25" i="35" s="1"/>
  <c r="E24" i="35"/>
  <c r="E23" i="35"/>
  <c r="E21" i="35"/>
  <c r="G21" i="35" s="1"/>
  <c r="G19" i="35"/>
  <c r="E19" i="35"/>
  <c r="H19" i="35" s="1"/>
  <c r="E18" i="35"/>
  <c r="E17" i="35"/>
  <c r="G16" i="35"/>
  <c r="E16" i="35"/>
  <c r="G14" i="35"/>
  <c r="E14" i="35"/>
  <c r="H14" i="35" s="1"/>
  <c r="E13" i="35"/>
  <c r="E12" i="35"/>
  <c r="E7" i="35"/>
  <c r="G7" i="35" s="1"/>
  <c r="G8" i="35" s="1"/>
  <c r="G86" i="36"/>
  <c r="E86" i="36"/>
  <c r="H86" i="36" s="1"/>
  <c r="E85" i="36"/>
  <c r="G85" i="36" s="1"/>
  <c r="H85" i="36" s="1"/>
  <c r="E84" i="36"/>
  <c r="G83" i="36"/>
  <c r="E83" i="36"/>
  <c r="E78" i="36"/>
  <c r="G77" i="36"/>
  <c r="E77" i="36"/>
  <c r="G76" i="36"/>
  <c r="E76" i="36"/>
  <c r="H76" i="36" s="1"/>
  <c r="E75" i="36"/>
  <c r="G75" i="36" s="1"/>
  <c r="H75" i="36" s="1"/>
  <c r="E74" i="36"/>
  <c r="G72" i="36"/>
  <c r="E72" i="36"/>
  <c r="G71" i="36"/>
  <c r="E71" i="36"/>
  <c r="E70" i="36"/>
  <c r="G70" i="36" s="1"/>
  <c r="H70" i="36" s="1"/>
  <c r="E68" i="36"/>
  <c r="G67" i="36"/>
  <c r="E67" i="36"/>
  <c r="G65" i="36"/>
  <c r="E65" i="36"/>
  <c r="H65" i="36" s="1"/>
  <c r="E64" i="36"/>
  <c r="G64" i="36" s="1"/>
  <c r="H64" i="36" s="1"/>
  <c r="E62" i="36"/>
  <c r="G61" i="36"/>
  <c r="E61" i="36"/>
  <c r="G59" i="36"/>
  <c r="E59" i="36"/>
  <c r="E58" i="36"/>
  <c r="G58" i="36" s="1"/>
  <c r="H58" i="36" s="1"/>
  <c r="E56" i="36"/>
  <c r="G54" i="36"/>
  <c r="E54" i="36"/>
  <c r="G52" i="36"/>
  <c r="E52" i="36"/>
  <c r="H52" i="36" s="1"/>
  <c r="E50" i="36"/>
  <c r="G50" i="36" s="1"/>
  <c r="H50" i="36" s="1"/>
  <c r="E48" i="36"/>
  <c r="G46" i="36"/>
  <c r="E46" i="36"/>
  <c r="G44" i="36"/>
  <c r="E44" i="36"/>
  <c r="E43" i="36"/>
  <c r="G43" i="36" s="1"/>
  <c r="H43" i="36" s="1"/>
  <c r="E42" i="36"/>
  <c r="G41" i="36"/>
  <c r="E41" i="36"/>
  <c r="G39" i="36"/>
  <c r="E39" i="36"/>
  <c r="H39" i="36" s="1"/>
  <c r="E38" i="36"/>
  <c r="G38" i="36" s="1"/>
  <c r="H38" i="36" s="1"/>
  <c r="E37" i="36"/>
  <c r="G35" i="36"/>
  <c r="E35" i="36"/>
  <c r="G33" i="36"/>
  <c r="E33" i="36"/>
  <c r="E32" i="36"/>
  <c r="G32" i="36" s="1"/>
  <c r="H32" i="36" s="1"/>
  <c r="E30" i="36"/>
  <c r="G29" i="36"/>
  <c r="E29" i="36"/>
  <c r="G28" i="36"/>
  <c r="E28" i="36"/>
  <c r="H28" i="36" s="1"/>
  <c r="E27" i="36"/>
  <c r="G27" i="36" s="1"/>
  <c r="H27" i="36" s="1"/>
  <c r="E26" i="36"/>
  <c r="G25" i="36"/>
  <c r="E25" i="36"/>
  <c r="G24" i="36"/>
  <c r="E24" i="36"/>
  <c r="E23" i="36"/>
  <c r="E21" i="36"/>
  <c r="G19" i="36"/>
  <c r="E19" i="36"/>
  <c r="G18" i="36"/>
  <c r="E18" i="36"/>
  <c r="H18" i="36" s="1"/>
  <c r="E17" i="36"/>
  <c r="E16" i="36"/>
  <c r="G14" i="36"/>
  <c r="E14" i="36"/>
  <c r="G13" i="36"/>
  <c r="E13" i="36"/>
  <c r="E12" i="36"/>
  <c r="E7" i="36"/>
  <c r="G7" i="36" s="1"/>
  <c r="G8" i="36" s="1"/>
  <c r="E82" i="37"/>
  <c r="G81" i="37"/>
  <c r="E81" i="37"/>
  <c r="G80" i="37"/>
  <c r="E80" i="37"/>
  <c r="H79" i="37"/>
  <c r="E79" i="37"/>
  <c r="G79" i="37" s="1"/>
  <c r="E78" i="37"/>
  <c r="E73" i="37"/>
  <c r="E72" i="37"/>
  <c r="G71" i="37"/>
  <c r="E71" i="37"/>
  <c r="G70" i="37"/>
  <c r="E70" i="37"/>
  <c r="H69" i="37"/>
  <c r="E69" i="37"/>
  <c r="G69" i="37" s="1"/>
  <c r="E67" i="37"/>
  <c r="G66" i="37"/>
  <c r="E66" i="37"/>
  <c r="E65" i="37"/>
  <c r="E63" i="37"/>
  <c r="E62" i="37"/>
  <c r="G60" i="37"/>
  <c r="E60" i="37"/>
  <c r="H59" i="37"/>
  <c r="G59" i="37"/>
  <c r="E59" i="37"/>
  <c r="H57" i="37"/>
  <c r="E57" i="37"/>
  <c r="G57" i="37" s="1"/>
  <c r="E55" i="37"/>
  <c r="G54" i="37"/>
  <c r="E54" i="37"/>
  <c r="H52" i="37"/>
  <c r="E52" i="37"/>
  <c r="G52" i="37" s="1"/>
  <c r="E50" i="37"/>
  <c r="G50" i="37" s="1"/>
  <c r="E48" i="37"/>
  <c r="E46" i="37"/>
  <c r="E44" i="37"/>
  <c r="E42" i="37"/>
  <c r="E41" i="37"/>
  <c r="G40" i="37"/>
  <c r="E40" i="37"/>
  <c r="H39" i="37"/>
  <c r="G39" i="37"/>
  <c r="E39" i="37"/>
  <c r="H37" i="37"/>
  <c r="E37" i="37"/>
  <c r="G37" i="37" s="1"/>
  <c r="E36" i="37"/>
  <c r="G35" i="37"/>
  <c r="E35" i="37"/>
  <c r="E33" i="37"/>
  <c r="G33" i="37" s="1"/>
  <c r="H33" i="37" s="1"/>
  <c r="E32" i="37"/>
  <c r="G32" i="37" s="1"/>
  <c r="E30" i="37"/>
  <c r="E29" i="37"/>
  <c r="E28" i="37"/>
  <c r="E27" i="37"/>
  <c r="E26" i="37"/>
  <c r="G25" i="37"/>
  <c r="E25" i="37"/>
  <c r="H24" i="37"/>
  <c r="G24" i="37"/>
  <c r="E24" i="37"/>
  <c r="H23" i="37"/>
  <c r="E23" i="37"/>
  <c r="G23" i="37" s="1"/>
  <c r="E21" i="37"/>
  <c r="G19" i="37"/>
  <c r="E19" i="37"/>
  <c r="H18" i="37"/>
  <c r="E18" i="37"/>
  <c r="G18" i="37" s="1"/>
  <c r="E17" i="37"/>
  <c r="G17" i="37" s="1"/>
  <c r="E16" i="37"/>
  <c r="E14" i="37"/>
  <c r="E13" i="37"/>
  <c r="E12" i="37"/>
  <c r="E7" i="37"/>
  <c r="E8" i="37" s="1"/>
  <c r="G81" i="38"/>
  <c r="H80" i="38"/>
  <c r="E80" i="38"/>
  <c r="G80" i="38" s="1"/>
  <c r="G79" i="38"/>
  <c r="H79" i="38" s="1"/>
  <c r="E79" i="38"/>
  <c r="G78" i="38"/>
  <c r="H78" i="38" s="1"/>
  <c r="E78" i="38"/>
  <c r="G77" i="38"/>
  <c r="H77" i="38" s="1"/>
  <c r="E77" i="38"/>
  <c r="E81" i="38" s="1"/>
  <c r="G72" i="38"/>
  <c r="H72" i="38" s="1"/>
  <c r="E72" i="38"/>
  <c r="G71" i="38"/>
  <c r="H71" i="38" s="1"/>
  <c r="E71" i="38"/>
  <c r="E70" i="38"/>
  <c r="G70" i="38" s="1"/>
  <c r="H70" i="38" s="1"/>
  <c r="G69" i="38"/>
  <c r="H69" i="38" s="1"/>
  <c r="E69" i="38"/>
  <c r="G68" i="38"/>
  <c r="H68" i="38" s="1"/>
  <c r="E68" i="38"/>
  <c r="G66" i="38"/>
  <c r="H66" i="38" s="1"/>
  <c r="E66" i="38"/>
  <c r="H65" i="38"/>
  <c r="E65" i="38"/>
  <c r="G65" i="38" s="1"/>
  <c r="G64" i="38"/>
  <c r="H64" i="38" s="1"/>
  <c r="E64" i="38"/>
  <c r="G62" i="38"/>
  <c r="E62" i="38"/>
  <c r="H62" i="38" s="1"/>
  <c r="G61" i="38"/>
  <c r="H61" i="38" s="1"/>
  <c r="E61" i="38"/>
  <c r="E59" i="38"/>
  <c r="G59" i="38" s="1"/>
  <c r="H59" i="38" s="1"/>
  <c r="G58" i="38"/>
  <c r="H58" i="38" s="1"/>
  <c r="E58" i="38"/>
  <c r="G56" i="38"/>
  <c r="E56" i="38"/>
  <c r="H56" i="38" s="1"/>
  <c r="G54" i="38"/>
  <c r="H54" i="38" s="1"/>
  <c r="E54" i="38"/>
  <c r="E53" i="38"/>
  <c r="G53" i="38" s="1"/>
  <c r="H53" i="38" s="1"/>
  <c r="G51" i="38"/>
  <c r="H51" i="38" s="1"/>
  <c r="E51" i="38"/>
  <c r="G49" i="38"/>
  <c r="E49" i="38"/>
  <c r="H49" i="38" s="1"/>
  <c r="G47" i="38"/>
  <c r="H47" i="38" s="1"/>
  <c r="E47" i="38"/>
  <c r="H45" i="38"/>
  <c r="E45" i="38"/>
  <c r="G45" i="38" s="1"/>
  <c r="G43" i="38"/>
  <c r="H43" i="38" s="1"/>
  <c r="E43" i="38"/>
  <c r="G41" i="38"/>
  <c r="E41" i="38"/>
  <c r="H41" i="38" s="1"/>
  <c r="G39" i="38"/>
  <c r="H39" i="38" s="1"/>
  <c r="E39" i="38"/>
  <c r="E38" i="38"/>
  <c r="G38" i="38" s="1"/>
  <c r="H38" i="38" s="1"/>
  <c r="G37" i="38"/>
  <c r="H37" i="38" s="1"/>
  <c r="E37" i="38"/>
  <c r="G35" i="38"/>
  <c r="E35" i="38"/>
  <c r="H35" i="38" s="1"/>
  <c r="G34" i="38"/>
  <c r="H34" i="38" s="1"/>
  <c r="E34" i="38"/>
  <c r="E33" i="38"/>
  <c r="G33" i="38" s="1"/>
  <c r="H33" i="38" s="1"/>
  <c r="G31" i="38"/>
  <c r="H31" i="38" s="1"/>
  <c r="E31" i="38"/>
  <c r="G30" i="38"/>
  <c r="E30" i="38"/>
  <c r="H30" i="38" s="1"/>
  <c r="G28" i="38"/>
  <c r="H28" i="38" s="1"/>
  <c r="E28" i="38"/>
  <c r="H27" i="38"/>
  <c r="E27" i="38"/>
  <c r="G27" i="38" s="1"/>
  <c r="G26" i="38"/>
  <c r="H26" i="38" s="1"/>
  <c r="E26" i="38"/>
  <c r="G25" i="38"/>
  <c r="E25" i="38"/>
  <c r="H25" i="38" s="1"/>
  <c r="G24" i="38"/>
  <c r="H24" i="38" s="1"/>
  <c r="E24" i="38"/>
  <c r="E23" i="38"/>
  <c r="G23" i="38" s="1"/>
  <c r="G22" i="38"/>
  <c r="H22" i="38" s="1"/>
  <c r="E22" i="38"/>
  <c r="G21" i="38"/>
  <c r="E21" i="38"/>
  <c r="H21" i="38" s="1"/>
  <c r="G19" i="38"/>
  <c r="H19" i="38" s="1"/>
  <c r="E19" i="38"/>
  <c r="E18" i="38"/>
  <c r="G17" i="38"/>
  <c r="H17" i="38" s="1"/>
  <c r="E17" i="38"/>
  <c r="G16" i="38"/>
  <c r="E16" i="38"/>
  <c r="H16" i="38" s="1"/>
  <c r="G14" i="38"/>
  <c r="H14" i="38" s="1"/>
  <c r="E14" i="38"/>
  <c r="H13" i="38"/>
  <c r="E13" i="38"/>
  <c r="G13" i="38" s="1"/>
  <c r="G12" i="38"/>
  <c r="H12" i="38" s="1"/>
  <c r="E12" i="38"/>
  <c r="E7" i="38"/>
  <c r="E8" i="38" s="1"/>
  <c r="G80" i="39"/>
  <c r="H80" i="39" s="1"/>
  <c r="E80" i="39"/>
  <c r="E79" i="39"/>
  <c r="G79" i="39" s="1"/>
  <c r="G78" i="39"/>
  <c r="H78" i="39" s="1"/>
  <c r="E78" i="39"/>
  <c r="G77" i="39"/>
  <c r="G81" i="39" s="1"/>
  <c r="E77" i="39"/>
  <c r="H77" i="39" s="1"/>
  <c r="G72" i="39"/>
  <c r="H72" i="39" s="1"/>
  <c r="E72" i="39"/>
  <c r="G71" i="39"/>
  <c r="E71" i="39"/>
  <c r="H71" i="39" s="1"/>
  <c r="G70" i="39"/>
  <c r="H70" i="39" s="1"/>
  <c r="E70" i="39"/>
  <c r="E69" i="39"/>
  <c r="G68" i="39"/>
  <c r="H68" i="39" s="1"/>
  <c r="E68" i="39"/>
  <c r="G66" i="39"/>
  <c r="E66" i="39"/>
  <c r="H66" i="39" s="1"/>
  <c r="G65" i="39"/>
  <c r="H65" i="39" s="1"/>
  <c r="E65" i="39"/>
  <c r="H64" i="39"/>
  <c r="E64" i="39"/>
  <c r="G64" i="39" s="1"/>
  <c r="G62" i="39"/>
  <c r="H62" i="39" s="1"/>
  <c r="E62" i="39"/>
  <c r="G61" i="39"/>
  <c r="E61" i="39"/>
  <c r="H61" i="39" s="1"/>
  <c r="G59" i="39"/>
  <c r="H59" i="39" s="1"/>
  <c r="E59" i="39"/>
  <c r="H58" i="39"/>
  <c r="E58" i="39"/>
  <c r="G58" i="39" s="1"/>
  <c r="G56" i="39"/>
  <c r="H56" i="39" s="1"/>
  <c r="E56" i="39"/>
  <c r="G54" i="39"/>
  <c r="E54" i="39"/>
  <c r="H54" i="39" s="1"/>
  <c r="G53" i="39"/>
  <c r="H53" i="39" s="1"/>
  <c r="E53" i="39"/>
  <c r="E51" i="39"/>
  <c r="G49" i="39"/>
  <c r="H49" i="39" s="1"/>
  <c r="E49" i="39"/>
  <c r="G47" i="39"/>
  <c r="E47" i="39"/>
  <c r="H47" i="39" s="1"/>
  <c r="G45" i="39"/>
  <c r="H45" i="39" s="1"/>
  <c r="E45" i="39"/>
  <c r="H43" i="39"/>
  <c r="E43" i="39"/>
  <c r="G43" i="39" s="1"/>
  <c r="G41" i="39"/>
  <c r="H41" i="39" s="1"/>
  <c r="E41" i="39"/>
  <c r="G39" i="39"/>
  <c r="E39" i="39"/>
  <c r="H39" i="39" s="1"/>
  <c r="H38" i="39"/>
  <c r="G38" i="39"/>
  <c r="E38" i="39"/>
  <c r="E37" i="39"/>
  <c r="G37" i="39" s="1"/>
  <c r="G35" i="39"/>
  <c r="H35" i="39" s="1"/>
  <c r="E35" i="39"/>
  <c r="G34" i="39"/>
  <c r="E34" i="39"/>
  <c r="H34" i="39" s="1"/>
  <c r="H33" i="39"/>
  <c r="G33" i="39"/>
  <c r="E33" i="39"/>
  <c r="H31" i="39"/>
  <c r="E31" i="39"/>
  <c r="G31" i="39" s="1"/>
  <c r="G30" i="39"/>
  <c r="E30" i="39"/>
  <c r="H30" i="39" s="1"/>
  <c r="G28" i="39"/>
  <c r="E28" i="39"/>
  <c r="H28" i="39" s="1"/>
  <c r="E27" i="39"/>
  <c r="G27" i="39" s="1"/>
  <c r="H27" i="39" s="1"/>
  <c r="H26" i="39"/>
  <c r="E26" i="39"/>
  <c r="G26" i="39" s="1"/>
  <c r="G25" i="39"/>
  <c r="E25" i="39"/>
  <c r="H25" i="39" s="1"/>
  <c r="G24" i="39"/>
  <c r="E24" i="39"/>
  <c r="H24" i="39" s="1"/>
  <c r="G23" i="39"/>
  <c r="H23" i="39" s="1"/>
  <c r="E23" i="39"/>
  <c r="H22" i="39"/>
  <c r="E22" i="39"/>
  <c r="G22" i="39" s="1"/>
  <c r="G21" i="39"/>
  <c r="E21" i="39"/>
  <c r="H21" i="39" s="1"/>
  <c r="G19" i="39"/>
  <c r="E19" i="39"/>
  <c r="H19" i="39" s="1"/>
  <c r="E18" i="39"/>
  <c r="E17" i="39"/>
  <c r="G17" i="39" s="1"/>
  <c r="G16" i="39"/>
  <c r="E16" i="39"/>
  <c r="H16" i="39" s="1"/>
  <c r="G14" i="39"/>
  <c r="E14" i="39"/>
  <c r="H14" i="39" s="1"/>
  <c r="E13" i="39"/>
  <c r="H12" i="39"/>
  <c r="E12" i="39"/>
  <c r="G12" i="39" s="1"/>
  <c r="E7" i="39"/>
  <c r="G83" i="40"/>
  <c r="E83" i="40"/>
  <c r="H83" i="40" s="1"/>
  <c r="G82" i="40"/>
  <c r="E82" i="40"/>
  <c r="H82" i="40" s="1"/>
  <c r="H81" i="40"/>
  <c r="E81" i="40"/>
  <c r="G81" i="40" s="1"/>
  <c r="G80" i="40"/>
  <c r="E80" i="40"/>
  <c r="H80" i="40" s="1"/>
  <c r="H75" i="40"/>
  <c r="E75" i="40"/>
  <c r="G75" i="40" s="1"/>
  <c r="G74" i="40"/>
  <c r="E74" i="40"/>
  <c r="H74" i="40" s="1"/>
  <c r="G73" i="40"/>
  <c r="E73" i="40"/>
  <c r="H73" i="40" s="1"/>
  <c r="G72" i="40"/>
  <c r="E72" i="40"/>
  <c r="H72" i="40" s="1"/>
  <c r="E71" i="40"/>
  <c r="G71" i="40" s="1"/>
  <c r="G69" i="40"/>
  <c r="E69" i="40"/>
  <c r="H69" i="40" s="1"/>
  <c r="G68" i="40"/>
  <c r="E68" i="40"/>
  <c r="H68" i="40" s="1"/>
  <c r="H67" i="40"/>
  <c r="E67" i="40"/>
  <c r="G67" i="40" s="1"/>
  <c r="E65" i="40"/>
  <c r="G65" i="40" s="1"/>
  <c r="G64" i="40"/>
  <c r="E64" i="40"/>
  <c r="H64" i="40" s="1"/>
  <c r="G62" i="40"/>
  <c r="E62" i="40"/>
  <c r="H62" i="40" s="1"/>
  <c r="H61" i="40"/>
  <c r="G61" i="40"/>
  <c r="E61" i="40"/>
  <c r="H59" i="40"/>
  <c r="E59" i="40"/>
  <c r="G59" i="40" s="1"/>
  <c r="G58" i="40"/>
  <c r="E58" i="40"/>
  <c r="G56" i="40"/>
  <c r="E56" i="40"/>
  <c r="H56" i="40" s="1"/>
  <c r="G55" i="40"/>
  <c r="H55" i="40" s="1"/>
  <c r="E55" i="40"/>
  <c r="H53" i="40"/>
  <c r="E53" i="40"/>
  <c r="G53" i="40" s="1"/>
  <c r="G51" i="40"/>
  <c r="E51" i="40"/>
  <c r="H51" i="40" s="1"/>
  <c r="G49" i="40"/>
  <c r="E49" i="40"/>
  <c r="H49" i="40" s="1"/>
  <c r="G47" i="40"/>
  <c r="E47" i="40"/>
  <c r="H47" i="40" s="1"/>
  <c r="E45" i="40"/>
  <c r="G45" i="40" s="1"/>
  <c r="G43" i="40"/>
  <c r="E43" i="40"/>
  <c r="H43" i="40" s="1"/>
  <c r="G41" i="40"/>
  <c r="E41" i="40"/>
  <c r="H41" i="40" s="1"/>
  <c r="H40" i="40"/>
  <c r="E40" i="40"/>
  <c r="G40" i="40" s="1"/>
  <c r="E39" i="40"/>
  <c r="G39" i="40" s="1"/>
  <c r="G37" i="40"/>
  <c r="E37" i="40"/>
  <c r="H37" i="40" s="1"/>
  <c r="G36" i="40"/>
  <c r="E36" i="40"/>
  <c r="H36" i="40" s="1"/>
  <c r="H35" i="40"/>
  <c r="G35" i="40"/>
  <c r="E35" i="40"/>
  <c r="H33" i="40"/>
  <c r="E33" i="40"/>
  <c r="G33" i="40" s="1"/>
  <c r="G31" i="40"/>
  <c r="E31" i="40"/>
  <c r="G30" i="40"/>
  <c r="E30" i="40"/>
  <c r="H30" i="40" s="1"/>
  <c r="G28" i="40"/>
  <c r="H28" i="40" s="1"/>
  <c r="E28" i="40"/>
  <c r="H27" i="40"/>
  <c r="E27" i="40"/>
  <c r="G27" i="40" s="1"/>
  <c r="G26" i="40"/>
  <c r="E26" i="40"/>
  <c r="H26" i="40" s="1"/>
  <c r="E25" i="40"/>
  <c r="E24" i="40"/>
  <c r="G24" i="40" s="1"/>
  <c r="H24" i="40" s="1"/>
  <c r="E23" i="40"/>
  <c r="G23" i="40" s="1"/>
  <c r="G22" i="40"/>
  <c r="E22" i="40"/>
  <c r="E21" i="40"/>
  <c r="E19" i="40"/>
  <c r="E18" i="40"/>
  <c r="G18" i="40" s="1"/>
  <c r="G17" i="40"/>
  <c r="E17" i="40"/>
  <c r="H17" i="40" s="1"/>
  <c r="E16" i="40"/>
  <c r="G14" i="40"/>
  <c r="H14" i="40" s="1"/>
  <c r="E14" i="40"/>
  <c r="H13" i="40"/>
  <c r="E13" i="40"/>
  <c r="G13" i="40" s="1"/>
  <c r="G12" i="40"/>
  <c r="E12" i="40"/>
  <c r="H12" i="40" s="1"/>
  <c r="E7" i="40"/>
  <c r="E8" i="40" s="1"/>
  <c r="E78" i="41"/>
  <c r="H77" i="41"/>
  <c r="E77" i="41"/>
  <c r="G77" i="41" s="1"/>
  <c r="G76" i="41"/>
  <c r="E76" i="41"/>
  <c r="E75" i="41"/>
  <c r="G70" i="41"/>
  <c r="E70" i="41"/>
  <c r="H70" i="41" s="1"/>
  <c r="E69" i="41"/>
  <c r="G68" i="41"/>
  <c r="E68" i="41"/>
  <c r="H68" i="41" s="1"/>
  <c r="H67" i="41"/>
  <c r="E67" i="41"/>
  <c r="G67" i="41" s="1"/>
  <c r="G66" i="41"/>
  <c r="E66" i="41"/>
  <c r="E64" i="41"/>
  <c r="E63" i="41"/>
  <c r="H62" i="41"/>
  <c r="E62" i="41"/>
  <c r="G62" i="41" s="1"/>
  <c r="G60" i="41"/>
  <c r="E60" i="41"/>
  <c r="E59" i="41"/>
  <c r="G57" i="41"/>
  <c r="E57" i="41"/>
  <c r="H57" i="41" s="1"/>
  <c r="E56" i="41"/>
  <c r="G56" i="41" s="1"/>
  <c r="E54" i="41"/>
  <c r="E52" i="41"/>
  <c r="G51" i="41"/>
  <c r="E51" i="41"/>
  <c r="H51" i="41" s="1"/>
  <c r="H49" i="41"/>
  <c r="E49" i="41"/>
  <c r="G49" i="41" s="1"/>
  <c r="G47" i="41"/>
  <c r="E47" i="41"/>
  <c r="E45" i="41"/>
  <c r="E43" i="41"/>
  <c r="H41" i="41"/>
  <c r="E41" i="41"/>
  <c r="G41" i="41" s="1"/>
  <c r="G39" i="41"/>
  <c r="E39" i="41"/>
  <c r="E38" i="41"/>
  <c r="G37" i="41"/>
  <c r="E37" i="41"/>
  <c r="H37" i="41" s="1"/>
  <c r="E35" i="41"/>
  <c r="G35" i="41" s="1"/>
  <c r="E34" i="41"/>
  <c r="E33" i="41"/>
  <c r="G31" i="41"/>
  <c r="E31" i="41"/>
  <c r="H31" i="41" s="1"/>
  <c r="H30" i="41"/>
  <c r="E30" i="41"/>
  <c r="G30" i="41" s="1"/>
  <c r="G28" i="41"/>
  <c r="E28" i="41"/>
  <c r="E27" i="41"/>
  <c r="E26" i="41"/>
  <c r="H25" i="41"/>
  <c r="E25" i="41"/>
  <c r="G25" i="41" s="1"/>
  <c r="G24" i="41"/>
  <c r="E24" i="41"/>
  <c r="E23" i="41"/>
  <c r="G22" i="41"/>
  <c r="E22" i="41"/>
  <c r="H22" i="41" s="1"/>
  <c r="E21" i="41"/>
  <c r="G21" i="41" s="1"/>
  <c r="E19" i="41"/>
  <c r="E18" i="41"/>
  <c r="G17" i="41"/>
  <c r="E17" i="41"/>
  <c r="H17" i="41" s="1"/>
  <c r="E16" i="41"/>
  <c r="G16" i="41" s="1"/>
  <c r="H16" i="41" s="1"/>
  <c r="E14" i="41"/>
  <c r="G13" i="41"/>
  <c r="E13" i="41"/>
  <c r="H12" i="41"/>
  <c r="G12" i="41"/>
  <c r="E12" i="41"/>
  <c r="E7" i="41"/>
  <c r="G83" i="42"/>
  <c r="E83" i="42"/>
  <c r="H83" i="42" s="1"/>
  <c r="G82" i="42"/>
  <c r="H82" i="42" s="1"/>
  <c r="E82" i="42"/>
  <c r="H81" i="42"/>
  <c r="G81" i="42"/>
  <c r="E81" i="42"/>
  <c r="H80" i="42"/>
  <c r="E80" i="42"/>
  <c r="G80" i="42" s="1"/>
  <c r="G84" i="42" s="1"/>
  <c r="H75" i="42"/>
  <c r="G75" i="42"/>
  <c r="E75" i="42"/>
  <c r="H74" i="42"/>
  <c r="E74" i="42"/>
  <c r="G74" i="42" s="1"/>
  <c r="G73" i="42"/>
  <c r="E73" i="42"/>
  <c r="H73" i="42" s="1"/>
  <c r="G72" i="42"/>
  <c r="H72" i="42" s="1"/>
  <c r="E72" i="42"/>
  <c r="H71" i="42"/>
  <c r="G71" i="42"/>
  <c r="E71" i="42"/>
  <c r="E69" i="42"/>
  <c r="G69" i="42" s="1"/>
  <c r="H69" i="42" s="1"/>
  <c r="G68" i="42"/>
  <c r="E68" i="42"/>
  <c r="H68" i="42" s="1"/>
  <c r="G67" i="42"/>
  <c r="H67" i="42" s="1"/>
  <c r="E67" i="42"/>
  <c r="H65" i="42"/>
  <c r="G65" i="42"/>
  <c r="E65" i="42"/>
  <c r="H64" i="42"/>
  <c r="E64" i="42"/>
  <c r="G64" i="42" s="1"/>
  <c r="G62" i="42"/>
  <c r="E62" i="42"/>
  <c r="H62" i="42" s="1"/>
  <c r="G61" i="42"/>
  <c r="E61" i="42"/>
  <c r="H61" i="42" s="1"/>
  <c r="H59" i="42"/>
  <c r="G59" i="42"/>
  <c r="E59" i="42"/>
  <c r="H57" i="42"/>
  <c r="E57" i="42"/>
  <c r="G57" i="42" s="1"/>
  <c r="G56" i="42"/>
  <c r="E56" i="42"/>
  <c r="H56" i="42" s="1"/>
  <c r="G54" i="42"/>
  <c r="E54" i="42"/>
  <c r="H54" i="42" s="1"/>
  <c r="H52" i="42"/>
  <c r="G52" i="42"/>
  <c r="E52" i="42"/>
  <c r="H50" i="42"/>
  <c r="E50" i="42"/>
  <c r="G50" i="42" s="1"/>
  <c r="G48" i="42"/>
  <c r="E48" i="42"/>
  <c r="H48" i="42" s="1"/>
  <c r="G46" i="42"/>
  <c r="E46" i="42"/>
  <c r="H46" i="42" s="1"/>
  <c r="H44" i="42"/>
  <c r="E44" i="42"/>
  <c r="G44" i="42" s="1"/>
  <c r="E42" i="42"/>
  <c r="G42" i="42" s="1"/>
  <c r="H42" i="42" s="1"/>
  <c r="G41" i="42"/>
  <c r="E41" i="42"/>
  <c r="H41" i="42" s="1"/>
  <c r="G40" i="42"/>
  <c r="E40" i="42"/>
  <c r="H40" i="42" s="1"/>
  <c r="E39" i="42"/>
  <c r="G39" i="42" s="1"/>
  <c r="H39" i="42" s="1"/>
  <c r="E38" i="42"/>
  <c r="G38" i="42" s="1"/>
  <c r="H38" i="42" s="1"/>
  <c r="G36" i="42"/>
  <c r="E36" i="42"/>
  <c r="H36" i="42" s="1"/>
  <c r="G35" i="42"/>
  <c r="E35" i="42"/>
  <c r="H35" i="42" s="1"/>
  <c r="H33" i="42"/>
  <c r="E33" i="42"/>
  <c r="G33" i="42" s="1"/>
  <c r="H32" i="42"/>
  <c r="E32" i="42"/>
  <c r="G32" i="42" s="1"/>
  <c r="G30" i="42"/>
  <c r="E30" i="42"/>
  <c r="H30" i="42" s="1"/>
  <c r="G29" i="42"/>
  <c r="E29" i="42"/>
  <c r="H29" i="42" s="1"/>
  <c r="H28" i="42"/>
  <c r="E28" i="42"/>
  <c r="G28" i="42" s="1"/>
  <c r="E27" i="42"/>
  <c r="G27" i="42" s="1"/>
  <c r="H27" i="42" s="1"/>
  <c r="G26" i="42"/>
  <c r="E26" i="42"/>
  <c r="H26" i="42" s="1"/>
  <c r="G25" i="42"/>
  <c r="E25" i="42"/>
  <c r="H25" i="42" s="1"/>
  <c r="E24" i="42"/>
  <c r="G24" i="42" s="1"/>
  <c r="H24" i="42" s="1"/>
  <c r="E23" i="42"/>
  <c r="G23" i="42" s="1"/>
  <c r="H23" i="42" s="1"/>
  <c r="G21" i="42"/>
  <c r="E21" i="42"/>
  <c r="H21" i="42" s="1"/>
  <c r="G19" i="42"/>
  <c r="E19" i="42"/>
  <c r="H19" i="42" s="1"/>
  <c r="E18" i="42"/>
  <c r="G18" i="42" s="1"/>
  <c r="H18" i="42" s="1"/>
  <c r="H17" i="42"/>
  <c r="E17" i="42"/>
  <c r="G17" i="42" s="1"/>
  <c r="G16" i="42"/>
  <c r="E16" i="42"/>
  <c r="H16" i="42" s="1"/>
  <c r="G14" i="42"/>
  <c r="E14" i="42"/>
  <c r="H14" i="42" s="1"/>
  <c r="H13" i="42"/>
  <c r="E13" i="42"/>
  <c r="G13" i="42" s="1"/>
  <c r="E12" i="42"/>
  <c r="G12" i="42" s="1"/>
  <c r="E7" i="42"/>
  <c r="E8" i="42" s="1"/>
  <c r="G83" i="43"/>
  <c r="E83" i="43"/>
  <c r="H83" i="43" s="1"/>
  <c r="E82" i="43"/>
  <c r="G82" i="43" s="1"/>
  <c r="H82" i="43" s="1"/>
  <c r="H81" i="43"/>
  <c r="E81" i="43"/>
  <c r="G81" i="43" s="1"/>
  <c r="G80" i="43"/>
  <c r="E80" i="43"/>
  <c r="H80" i="43" s="1"/>
  <c r="E75" i="43"/>
  <c r="G75" i="43" s="1"/>
  <c r="H75" i="43" s="1"/>
  <c r="G74" i="43"/>
  <c r="E74" i="43"/>
  <c r="H74" i="43" s="1"/>
  <c r="G73" i="43"/>
  <c r="E73" i="43"/>
  <c r="H73" i="43" s="1"/>
  <c r="H72" i="43"/>
  <c r="E72" i="43"/>
  <c r="G72" i="43" s="1"/>
  <c r="H71" i="43"/>
  <c r="E71" i="43"/>
  <c r="G71" i="43" s="1"/>
  <c r="G69" i="43"/>
  <c r="E69" i="43"/>
  <c r="H69" i="43" s="1"/>
  <c r="G68" i="43"/>
  <c r="E68" i="43"/>
  <c r="H68" i="43" s="1"/>
  <c r="E67" i="43"/>
  <c r="G67" i="43" s="1"/>
  <c r="H67" i="43" s="1"/>
  <c r="H65" i="43"/>
  <c r="E65" i="43"/>
  <c r="G65" i="43" s="1"/>
  <c r="G64" i="43"/>
  <c r="E64" i="43"/>
  <c r="H64" i="43" s="1"/>
  <c r="G62" i="43"/>
  <c r="E62" i="43"/>
  <c r="H62" i="43" s="1"/>
  <c r="E61" i="43"/>
  <c r="G61" i="43" s="1"/>
  <c r="H61" i="43" s="1"/>
  <c r="E59" i="43"/>
  <c r="G59" i="43" s="1"/>
  <c r="H59" i="43" s="1"/>
  <c r="G57" i="43"/>
  <c r="E57" i="43"/>
  <c r="H57" i="43" s="1"/>
  <c r="G56" i="43"/>
  <c r="E56" i="43"/>
  <c r="H56" i="43" s="1"/>
  <c r="H54" i="43"/>
  <c r="E54" i="43"/>
  <c r="G54" i="43" s="1"/>
  <c r="H52" i="43"/>
  <c r="E52" i="43"/>
  <c r="G52" i="43" s="1"/>
  <c r="G50" i="43"/>
  <c r="E50" i="43"/>
  <c r="H50" i="43" s="1"/>
  <c r="G48" i="43"/>
  <c r="E48" i="43"/>
  <c r="H48" i="43" s="1"/>
  <c r="E46" i="43"/>
  <c r="G46" i="43" s="1"/>
  <c r="H46" i="43" s="1"/>
  <c r="H44" i="43"/>
  <c r="E44" i="43"/>
  <c r="G44" i="43" s="1"/>
  <c r="G42" i="43"/>
  <c r="E42" i="43"/>
  <c r="H42" i="43" s="1"/>
  <c r="G41" i="43"/>
  <c r="E41" i="43"/>
  <c r="H41" i="43" s="1"/>
  <c r="E40" i="43"/>
  <c r="G40" i="43" s="1"/>
  <c r="H40" i="43" s="1"/>
  <c r="E39" i="43"/>
  <c r="G39" i="43" s="1"/>
  <c r="H39" i="43" s="1"/>
  <c r="G38" i="43"/>
  <c r="E38" i="43"/>
  <c r="H38" i="43" s="1"/>
  <c r="G36" i="43"/>
  <c r="E36" i="43"/>
  <c r="H36" i="43" s="1"/>
  <c r="H35" i="43"/>
  <c r="E35" i="43"/>
  <c r="G35" i="43" s="1"/>
  <c r="H33" i="43"/>
  <c r="E33" i="43"/>
  <c r="G33" i="43" s="1"/>
  <c r="G32" i="43"/>
  <c r="E32" i="43"/>
  <c r="H32" i="43" s="1"/>
  <c r="G30" i="43"/>
  <c r="E30" i="43"/>
  <c r="H30" i="43" s="1"/>
  <c r="E29" i="43"/>
  <c r="G29" i="43" s="1"/>
  <c r="H29" i="43" s="1"/>
  <c r="H28" i="43"/>
  <c r="E28" i="43"/>
  <c r="G28" i="43" s="1"/>
  <c r="G27" i="43"/>
  <c r="E27" i="43"/>
  <c r="H27" i="43" s="1"/>
  <c r="G26" i="43"/>
  <c r="E26" i="43"/>
  <c r="H26" i="43" s="1"/>
  <c r="E25" i="43"/>
  <c r="G25" i="43" s="1"/>
  <c r="H25" i="43" s="1"/>
  <c r="E24" i="43"/>
  <c r="G24" i="43" s="1"/>
  <c r="H24" i="43" s="1"/>
  <c r="G23" i="43"/>
  <c r="E23" i="43"/>
  <c r="H23" i="43" s="1"/>
  <c r="G21" i="43"/>
  <c r="E21" i="43"/>
  <c r="H21" i="43" s="1"/>
  <c r="H19" i="43"/>
  <c r="E19" i="43"/>
  <c r="G19" i="43" s="1"/>
  <c r="H18" i="43"/>
  <c r="E18" i="43"/>
  <c r="G18" i="43" s="1"/>
  <c r="G17" i="43"/>
  <c r="E17" i="43"/>
  <c r="H17" i="43" s="1"/>
  <c r="G16" i="43"/>
  <c r="E16" i="43"/>
  <c r="H16" i="43" s="1"/>
  <c r="E14" i="43"/>
  <c r="G14" i="43" s="1"/>
  <c r="H14" i="43" s="1"/>
  <c r="H13" i="43"/>
  <c r="E13" i="43"/>
  <c r="G13" i="43" s="1"/>
  <c r="G12" i="43"/>
  <c r="G76" i="43" s="1"/>
  <c r="E12" i="43"/>
  <c r="H12" i="43" s="1"/>
  <c r="E7" i="43"/>
  <c r="E8" i="43" s="1"/>
  <c r="E86" i="44"/>
  <c r="G86" i="44" s="1"/>
  <c r="H86" i="44" s="1"/>
  <c r="E85" i="44"/>
  <c r="G85" i="44" s="1"/>
  <c r="G84" i="44"/>
  <c r="E84" i="44"/>
  <c r="H84" i="44" s="1"/>
  <c r="G83" i="44"/>
  <c r="G87" i="44" s="1"/>
  <c r="E83" i="44"/>
  <c r="H83" i="44" s="1"/>
  <c r="G78" i="44"/>
  <c r="E78" i="44"/>
  <c r="H78" i="44" s="1"/>
  <c r="G77" i="44"/>
  <c r="E77" i="44"/>
  <c r="H77" i="44" s="1"/>
  <c r="E76" i="44"/>
  <c r="G76" i="44" s="1"/>
  <c r="H76" i="44" s="1"/>
  <c r="E75" i="44"/>
  <c r="G75" i="44" s="1"/>
  <c r="G74" i="44"/>
  <c r="E74" i="44"/>
  <c r="H74" i="44" s="1"/>
  <c r="G72" i="44"/>
  <c r="E72" i="44"/>
  <c r="H72" i="44" s="1"/>
  <c r="H71" i="44"/>
  <c r="E71" i="44"/>
  <c r="G71" i="44" s="1"/>
  <c r="H70" i="44"/>
  <c r="E70" i="44"/>
  <c r="G70" i="44" s="1"/>
  <c r="G68" i="44"/>
  <c r="E68" i="44"/>
  <c r="H68" i="44" s="1"/>
  <c r="G67" i="44"/>
  <c r="E67" i="44"/>
  <c r="H67" i="44" s="1"/>
  <c r="H65" i="44"/>
  <c r="E65" i="44"/>
  <c r="G65" i="44" s="1"/>
  <c r="E64" i="44"/>
  <c r="G64" i="44" s="1"/>
  <c r="G62" i="44"/>
  <c r="E62" i="44"/>
  <c r="H62" i="44" s="1"/>
  <c r="G61" i="44"/>
  <c r="E61" i="44"/>
  <c r="E59" i="44"/>
  <c r="G59" i="44" s="1"/>
  <c r="H59" i="44" s="1"/>
  <c r="E58" i="44"/>
  <c r="G58" i="44" s="1"/>
  <c r="G56" i="44"/>
  <c r="E56" i="44"/>
  <c r="H56" i="44" s="1"/>
  <c r="G54" i="44"/>
  <c r="E54" i="44"/>
  <c r="H54" i="44" s="1"/>
  <c r="H52" i="44"/>
  <c r="E52" i="44"/>
  <c r="G52" i="44" s="1"/>
  <c r="H50" i="44"/>
  <c r="E50" i="44"/>
  <c r="G50" i="44" s="1"/>
  <c r="G48" i="44"/>
  <c r="E48" i="44"/>
  <c r="H48" i="44" s="1"/>
  <c r="G46" i="44"/>
  <c r="E46" i="44"/>
  <c r="H46" i="44" s="1"/>
  <c r="H44" i="44"/>
  <c r="E44" i="44"/>
  <c r="G44" i="44" s="1"/>
  <c r="E43" i="44"/>
  <c r="G43" i="44" s="1"/>
  <c r="G42" i="44"/>
  <c r="E42" i="44"/>
  <c r="H42" i="44" s="1"/>
  <c r="G41" i="44"/>
  <c r="E41" i="44"/>
  <c r="E40" i="44"/>
  <c r="G40" i="44" s="1"/>
  <c r="H40" i="44" s="1"/>
  <c r="E38" i="44"/>
  <c r="G38" i="44" s="1"/>
  <c r="G37" i="44"/>
  <c r="E37" i="44"/>
  <c r="H37" i="44" s="1"/>
  <c r="G35" i="44"/>
  <c r="E35" i="44"/>
  <c r="H35" i="44" s="1"/>
  <c r="H33" i="44"/>
  <c r="E33" i="44"/>
  <c r="G33" i="44" s="1"/>
  <c r="H32" i="44"/>
  <c r="E32" i="44"/>
  <c r="G32" i="44" s="1"/>
  <c r="G30" i="44"/>
  <c r="E30" i="44"/>
  <c r="H30" i="44" s="1"/>
  <c r="G29" i="44"/>
  <c r="E29" i="44"/>
  <c r="H29" i="44" s="1"/>
  <c r="H28" i="44"/>
  <c r="E28" i="44"/>
  <c r="G28" i="44" s="1"/>
  <c r="E27" i="44"/>
  <c r="G27" i="44" s="1"/>
  <c r="G26" i="44"/>
  <c r="E26" i="44"/>
  <c r="H26" i="44" s="1"/>
  <c r="G25" i="44"/>
  <c r="E25" i="44"/>
  <c r="E24" i="44"/>
  <c r="G24" i="44" s="1"/>
  <c r="H24" i="44" s="1"/>
  <c r="E23" i="44"/>
  <c r="G23" i="44" s="1"/>
  <c r="G21" i="44"/>
  <c r="E21" i="44"/>
  <c r="H21" i="44" s="1"/>
  <c r="G19" i="44"/>
  <c r="E19" i="44"/>
  <c r="H19" i="44" s="1"/>
  <c r="E18" i="44"/>
  <c r="G18" i="44" s="1"/>
  <c r="H17" i="44"/>
  <c r="E17" i="44"/>
  <c r="G17" i="44" s="1"/>
  <c r="G16" i="44"/>
  <c r="E16" i="44"/>
  <c r="H16" i="44" s="1"/>
  <c r="G14" i="44"/>
  <c r="E14" i="44"/>
  <c r="H14" i="44" s="1"/>
  <c r="H13" i="44"/>
  <c r="E13" i="44"/>
  <c r="G13" i="44" s="1"/>
  <c r="E12" i="44"/>
  <c r="G12" i="44" s="1"/>
  <c r="E7" i="44"/>
  <c r="E8" i="44" s="1"/>
  <c r="G81" i="45"/>
  <c r="E81" i="45"/>
  <c r="H81" i="45" s="1"/>
  <c r="H80" i="45"/>
  <c r="E80" i="45"/>
  <c r="G80" i="45" s="1"/>
  <c r="E79" i="45"/>
  <c r="G79" i="45" s="1"/>
  <c r="G78" i="45"/>
  <c r="E78" i="45"/>
  <c r="H78" i="45" s="1"/>
  <c r="E73" i="45"/>
  <c r="G73" i="45" s="1"/>
  <c r="G72" i="45"/>
  <c r="E72" i="45"/>
  <c r="E71" i="45"/>
  <c r="E70" i="45"/>
  <c r="G70" i="45" s="1"/>
  <c r="H69" i="45"/>
  <c r="E69" i="45"/>
  <c r="G69" i="45" s="1"/>
  <c r="G67" i="45"/>
  <c r="E67" i="45"/>
  <c r="H67" i="45" s="1"/>
  <c r="E66" i="45"/>
  <c r="G66" i="45" s="1"/>
  <c r="H65" i="45"/>
  <c r="E65" i="45"/>
  <c r="G65" i="45" s="1"/>
  <c r="E63" i="45"/>
  <c r="G63" i="45" s="1"/>
  <c r="G62" i="45"/>
  <c r="E62" i="45"/>
  <c r="H62" i="45" s="1"/>
  <c r="G60" i="45"/>
  <c r="E60" i="45"/>
  <c r="E59" i="45"/>
  <c r="G59" i="45" s="1"/>
  <c r="E57" i="45"/>
  <c r="G57" i="45" s="1"/>
  <c r="G55" i="45"/>
  <c r="E55" i="45"/>
  <c r="E54" i="45"/>
  <c r="E52" i="45"/>
  <c r="G52" i="45" s="1"/>
  <c r="H50" i="45"/>
  <c r="E50" i="45"/>
  <c r="G50" i="45" s="1"/>
  <c r="E48" i="45"/>
  <c r="G48" i="45" s="1"/>
  <c r="E46" i="45"/>
  <c r="G46" i="45" s="1"/>
  <c r="H44" i="45"/>
  <c r="E44" i="45"/>
  <c r="G44" i="45" s="1"/>
  <c r="E42" i="45"/>
  <c r="G42" i="45" s="1"/>
  <c r="E41" i="45"/>
  <c r="G40" i="45"/>
  <c r="E40" i="45"/>
  <c r="E39" i="45"/>
  <c r="G39" i="45" s="1"/>
  <c r="E38" i="45"/>
  <c r="G38" i="45" s="1"/>
  <c r="G36" i="45"/>
  <c r="E36" i="45"/>
  <c r="E35" i="45"/>
  <c r="E33" i="45"/>
  <c r="G33" i="45" s="1"/>
  <c r="H32" i="45"/>
  <c r="E32" i="45"/>
  <c r="G32" i="45" s="1"/>
  <c r="E30" i="45"/>
  <c r="G30" i="45" s="1"/>
  <c r="E29" i="45"/>
  <c r="H28" i="45"/>
  <c r="E28" i="45"/>
  <c r="G28" i="45" s="1"/>
  <c r="G27" i="45"/>
  <c r="E27" i="45"/>
  <c r="H27" i="45" s="1"/>
  <c r="E26" i="45"/>
  <c r="E25" i="45"/>
  <c r="H24" i="45"/>
  <c r="E24" i="45"/>
  <c r="G24" i="45" s="1"/>
  <c r="H23" i="45"/>
  <c r="G23" i="45"/>
  <c r="E23" i="45"/>
  <c r="E21" i="45"/>
  <c r="E19" i="45"/>
  <c r="H18" i="45"/>
  <c r="E18" i="45"/>
  <c r="G18" i="45" s="1"/>
  <c r="G17" i="45"/>
  <c r="E17" i="45"/>
  <c r="H17" i="45" s="1"/>
  <c r="G16" i="45"/>
  <c r="E16" i="45"/>
  <c r="G14" i="45"/>
  <c r="E14" i="45"/>
  <c r="H13" i="45"/>
  <c r="E13" i="45"/>
  <c r="G13" i="45" s="1"/>
  <c r="G12" i="45"/>
  <c r="E12" i="45"/>
  <c r="E7" i="45"/>
  <c r="G7" i="45" s="1"/>
  <c r="G8" i="45" s="1"/>
  <c r="E83" i="26"/>
  <c r="H82" i="26"/>
  <c r="E82" i="26"/>
  <c r="G82" i="26" s="1"/>
  <c r="H81" i="26"/>
  <c r="G81" i="26"/>
  <c r="E81" i="26"/>
  <c r="E80" i="26"/>
  <c r="G75" i="26"/>
  <c r="E75" i="26"/>
  <c r="H75" i="26" s="1"/>
  <c r="G74" i="26"/>
  <c r="E74" i="26"/>
  <c r="G73" i="26"/>
  <c r="E73" i="26"/>
  <c r="H72" i="26"/>
  <c r="E72" i="26"/>
  <c r="G72" i="26" s="1"/>
  <c r="G71" i="26"/>
  <c r="H71" i="26" s="1"/>
  <c r="E71" i="26"/>
  <c r="E69" i="26"/>
  <c r="E68" i="26"/>
  <c r="G68" i="26" s="1"/>
  <c r="H67" i="26"/>
  <c r="E67" i="26"/>
  <c r="G67" i="26" s="1"/>
  <c r="G65" i="26"/>
  <c r="E65" i="26"/>
  <c r="H65" i="26" s="1"/>
  <c r="E64" i="26"/>
  <c r="E62" i="26"/>
  <c r="H61" i="26"/>
  <c r="E61" i="26"/>
  <c r="G61" i="26" s="1"/>
  <c r="H59" i="26"/>
  <c r="G59" i="26"/>
  <c r="E59" i="26"/>
  <c r="E57" i="26"/>
  <c r="E56" i="26"/>
  <c r="H54" i="26"/>
  <c r="E54" i="26"/>
  <c r="G54" i="26" s="1"/>
  <c r="G52" i="26"/>
  <c r="E52" i="26"/>
  <c r="H52" i="26" s="1"/>
  <c r="G50" i="26"/>
  <c r="E50" i="26"/>
  <c r="G48" i="26"/>
  <c r="E48" i="26"/>
  <c r="E46" i="26"/>
  <c r="E44" i="26"/>
  <c r="G42" i="26"/>
  <c r="E42" i="26"/>
  <c r="G41" i="26"/>
  <c r="E41" i="26"/>
  <c r="E40" i="26"/>
  <c r="E39" i="26"/>
  <c r="E38" i="26"/>
  <c r="E36" i="26"/>
  <c r="H35" i="26"/>
  <c r="G35" i="26"/>
  <c r="E35" i="26"/>
  <c r="E34" i="26"/>
  <c r="E32" i="26"/>
  <c r="E31" i="26"/>
  <c r="H29" i="26"/>
  <c r="G29" i="26"/>
  <c r="E29" i="26"/>
  <c r="E28" i="26"/>
  <c r="E27" i="26"/>
  <c r="E26" i="26"/>
  <c r="H25" i="26"/>
  <c r="G25" i="26"/>
  <c r="E25" i="26"/>
  <c r="E24" i="26"/>
  <c r="E23" i="26"/>
  <c r="E22" i="26"/>
  <c r="H20" i="26"/>
  <c r="G20" i="26"/>
  <c r="E20" i="26"/>
  <c r="E18" i="26"/>
  <c r="E17" i="26"/>
  <c r="E16" i="26"/>
  <c r="H15" i="26"/>
  <c r="G15" i="26"/>
  <c r="E15" i="26"/>
  <c r="E13" i="26"/>
  <c r="E12" i="26"/>
  <c r="E7" i="26"/>
  <c r="H7" i="32" l="1"/>
  <c r="E8" i="32"/>
  <c r="H8" i="32" s="1"/>
  <c r="H7" i="31"/>
  <c r="E8" i="31"/>
  <c r="H8" i="31" s="1"/>
  <c r="G7" i="28"/>
  <c r="G8" i="28" s="1"/>
  <c r="H8" i="28" s="1"/>
  <c r="E8" i="27"/>
  <c r="E77" i="27" s="1"/>
  <c r="G8" i="27"/>
  <c r="G7" i="44"/>
  <c r="G8" i="44" s="1"/>
  <c r="H8" i="44" s="1"/>
  <c r="G7" i="42"/>
  <c r="G8" i="42" s="1"/>
  <c r="G86" i="42" s="1"/>
  <c r="G7" i="41"/>
  <c r="G8" i="41" s="1"/>
  <c r="E8" i="41"/>
  <c r="E72" i="41" s="1"/>
  <c r="G7" i="40"/>
  <c r="G8" i="40" s="1"/>
  <c r="H8" i="40" s="1"/>
  <c r="G7" i="39"/>
  <c r="G8" i="39" s="1"/>
  <c r="E8" i="39"/>
  <c r="G7" i="38"/>
  <c r="H7" i="38" s="1"/>
  <c r="G7" i="37"/>
  <c r="G8" i="37" s="1"/>
  <c r="H8" i="37" s="1"/>
  <c r="E8" i="36"/>
  <c r="E80" i="36" s="1"/>
  <c r="H7" i="35"/>
  <c r="E8" i="35"/>
  <c r="E77" i="35" s="1"/>
  <c r="G7" i="26"/>
  <c r="G8" i="26" s="1"/>
  <c r="E8" i="26"/>
  <c r="H22" i="26"/>
  <c r="H31" i="26"/>
  <c r="H41" i="26"/>
  <c r="H50" i="26"/>
  <c r="H74" i="26"/>
  <c r="H16" i="45"/>
  <c r="E71" i="41"/>
  <c r="G19" i="41"/>
  <c r="H19" i="41" s="1"/>
  <c r="G54" i="41"/>
  <c r="H54" i="41" s="1"/>
  <c r="G16" i="26"/>
  <c r="H16" i="26" s="1"/>
  <c r="G22" i="26"/>
  <c r="G26" i="26"/>
  <c r="H26" i="26" s="1"/>
  <c r="G31" i="26"/>
  <c r="G36" i="26"/>
  <c r="H36" i="26" s="1"/>
  <c r="H42" i="26"/>
  <c r="G29" i="45"/>
  <c r="H29" i="45" s="1"/>
  <c r="H38" i="45"/>
  <c r="H57" i="45"/>
  <c r="H73" i="45"/>
  <c r="H23" i="44"/>
  <c r="H38" i="44"/>
  <c r="H58" i="44"/>
  <c r="H75" i="44"/>
  <c r="H19" i="40"/>
  <c r="G19" i="40"/>
  <c r="G27" i="37"/>
  <c r="H27" i="37"/>
  <c r="H46" i="45"/>
  <c r="G43" i="41"/>
  <c r="H43" i="41" s="1"/>
  <c r="G27" i="29"/>
  <c r="H27" i="29" s="1"/>
  <c r="E74" i="45"/>
  <c r="G69" i="26"/>
  <c r="H69" i="26" s="1"/>
  <c r="H25" i="45"/>
  <c r="H39" i="45"/>
  <c r="H59" i="45"/>
  <c r="G12" i="26"/>
  <c r="G17" i="26"/>
  <c r="H17" i="26" s="1"/>
  <c r="G23" i="26"/>
  <c r="H23" i="26" s="1"/>
  <c r="G27" i="26"/>
  <c r="H27" i="26" s="1"/>
  <c r="G32" i="26"/>
  <c r="H32" i="26" s="1"/>
  <c r="G38" i="26"/>
  <c r="H38" i="26" s="1"/>
  <c r="G44" i="26"/>
  <c r="H44" i="26" s="1"/>
  <c r="G62" i="26"/>
  <c r="H62" i="26" s="1"/>
  <c r="E76" i="26"/>
  <c r="G83" i="26"/>
  <c r="H83" i="26" s="1"/>
  <c r="G25" i="45"/>
  <c r="H40" i="45"/>
  <c r="H60" i="45"/>
  <c r="H25" i="44"/>
  <c r="H41" i="44"/>
  <c r="H61" i="44"/>
  <c r="H85" i="44"/>
  <c r="E73" i="39"/>
  <c r="G13" i="39"/>
  <c r="G73" i="39" s="1"/>
  <c r="G78" i="41"/>
  <c r="H78" i="41" s="1"/>
  <c r="H64" i="26"/>
  <c r="E84" i="26"/>
  <c r="H34" i="41"/>
  <c r="G34" i="41"/>
  <c r="H7" i="45"/>
  <c r="H48" i="45"/>
  <c r="G39" i="26"/>
  <c r="H39" i="26" s="1"/>
  <c r="H56" i="26"/>
  <c r="G64" i="26"/>
  <c r="H12" i="45"/>
  <c r="H19" i="45"/>
  <c r="G26" i="45"/>
  <c r="H26" i="45" s="1"/>
  <c r="G69" i="39"/>
  <c r="H69" i="39" s="1"/>
  <c r="G73" i="37"/>
  <c r="H73" i="37"/>
  <c r="H30" i="45"/>
  <c r="G13" i="26"/>
  <c r="H13" i="26" s="1"/>
  <c r="G18" i="26"/>
  <c r="H18" i="26" s="1"/>
  <c r="G24" i="26"/>
  <c r="H24" i="26" s="1"/>
  <c r="G28" i="26"/>
  <c r="H28" i="26" s="1"/>
  <c r="G34" i="26"/>
  <c r="H34" i="26" s="1"/>
  <c r="G46" i="26"/>
  <c r="H46" i="26" s="1"/>
  <c r="G56" i="26"/>
  <c r="G19" i="45"/>
  <c r="H33" i="45"/>
  <c r="G41" i="45"/>
  <c r="H41" i="45" s="1"/>
  <c r="H52" i="45"/>
  <c r="H70" i="45"/>
  <c r="G82" i="45"/>
  <c r="H18" i="44"/>
  <c r="G51" i="39"/>
  <c r="H51" i="39" s="1"/>
  <c r="H68" i="26"/>
  <c r="H66" i="45"/>
  <c r="H54" i="45"/>
  <c r="H71" i="45"/>
  <c r="G79" i="44"/>
  <c r="G88" i="44" s="1"/>
  <c r="E79" i="44"/>
  <c r="G76" i="42"/>
  <c r="G85" i="42" s="1"/>
  <c r="G26" i="41"/>
  <c r="H26" i="41" s="1"/>
  <c r="G63" i="41"/>
  <c r="H63" i="41" s="1"/>
  <c r="G63" i="37"/>
  <c r="H63" i="37"/>
  <c r="E8" i="45"/>
  <c r="G40" i="26"/>
  <c r="H40" i="26" s="1"/>
  <c r="H48" i="26"/>
  <c r="G57" i="26"/>
  <c r="H57" i="26" s="1"/>
  <c r="H73" i="26"/>
  <c r="G80" i="26"/>
  <c r="G84" i="26" s="1"/>
  <c r="H14" i="45"/>
  <c r="G21" i="45"/>
  <c r="G74" i="45" s="1"/>
  <c r="G35" i="45"/>
  <c r="H35" i="45" s="1"/>
  <c r="H42" i="45"/>
  <c r="G54" i="45"/>
  <c r="H63" i="45"/>
  <c r="G71" i="45"/>
  <c r="H79" i="45"/>
  <c r="H12" i="44"/>
  <c r="H27" i="44"/>
  <c r="H43" i="44"/>
  <c r="H64" i="44"/>
  <c r="E77" i="43"/>
  <c r="G84" i="43"/>
  <c r="H12" i="42"/>
  <c r="E74" i="38"/>
  <c r="G18" i="38"/>
  <c r="H18" i="38"/>
  <c r="G85" i="43"/>
  <c r="H36" i="45"/>
  <c r="H55" i="45"/>
  <c r="H72" i="45"/>
  <c r="H18" i="39"/>
  <c r="G18" i="39"/>
  <c r="E76" i="43"/>
  <c r="G28" i="37"/>
  <c r="H28" i="37" s="1"/>
  <c r="H65" i="37"/>
  <c r="G65" i="37"/>
  <c r="G7" i="43"/>
  <c r="G18" i="41"/>
  <c r="G71" i="41" s="1"/>
  <c r="G33" i="41"/>
  <c r="H33" i="41" s="1"/>
  <c r="H52" i="41"/>
  <c r="H69" i="41"/>
  <c r="E73" i="38"/>
  <c r="E87" i="44"/>
  <c r="H87" i="44" s="1"/>
  <c r="E76" i="42"/>
  <c r="E77" i="42" s="1"/>
  <c r="H13" i="41"/>
  <c r="H22" i="40"/>
  <c r="E76" i="40"/>
  <c r="G69" i="35"/>
  <c r="H69" i="35" s="1"/>
  <c r="H83" i="35"/>
  <c r="G83" i="35"/>
  <c r="H57" i="35"/>
  <c r="G57" i="35"/>
  <c r="H14" i="41"/>
  <c r="H21" i="41"/>
  <c r="G27" i="41"/>
  <c r="H27" i="41" s="1"/>
  <c r="H35" i="41"/>
  <c r="H56" i="41"/>
  <c r="H45" i="40"/>
  <c r="H71" i="40"/>
  <c r="G12" i="37"/>
  <c r="H12" i="37" s="1"/>
  <c r="E74" i="37"/>
  <c r="E75" i="37" s="1"/>
  <c r="G42" i="37"/>
  <c r="H42" i="37"/>
  <c r="H42" i="35"/>
  <c r="G42" i="35"/>
  <c r="G45" i="32"/>
  <c r="H45" i="32" s="1"/>
  <c r="E82" i="45"/>
  <c r="H82" i="45" s="1"/>
  <c r="E84" i="43"/>
  <c r="H84" i="43" s="1"/>
  <c r="G14" i="41"/>
  <c r="H28" i="41"/>
  <c r="H47" i="41"/>
  <c r="H66" i="41"/>
  <c r="H16" i="40"/>
  <c r="H23" i="40"/>
  <c r="H79" i="39"/>
  <c r="H81" i="38"/>
  <c r="G13" i="37"/>
  <c r="H13" i="37" s="1"/>
  <c r="H44" i="37"/>
  <c r="G44" i="37"/>
  <c r="H32" i="35"/>
  <c r="G32" i="35"/>
  <c r="G84" i="40"/>
  <c r="H23" i="35"/>
  <c r="G23" i="35"/>
  <c r="E77" i="40"/>
  <c r="H31" i="40"/>
  <c r="H39" i="40"/>
  <c r="H58" i="40"/>
  <c r="H65" i="40"/>
  <c r="H23" i="38"/>
  <c r="E76" i="35"/>
  <c r="G12" i="35"/>
  <c r="H12" i="35" s="1"/>
  <c r="E84" i="42"/>
  <c r="H84" i="42" s="1"/>
  <c r="G23" i="41"/>
  <c r="H23" i="41" s="1"/>
  <c r="H38" i="41"/>
  <c r="G38" i="41"/>
  <c r="H24" i="41"/>
  <c r="H39" i="41"/>
  <c r="H60" i="41"/>
  <c r="H76" i="41"/>
  <c r="H18" i="40"/>
  <c r="H17" i="39"/>
  <c r="H37" i="39"/>
  <c r="G26" i="37"/>
  <c r="H26" i="37" s="1"/>
  <c r="G41" i="37"/>
  <c r="H41" i="37" s="1"/>
  <c r="H62" i="37"/>
  <c r="G62" i="37"/>
  <c r="H71" i="37"/>
  <c r="H80" i="37"/>
  <c r="H13" i="36"/>
  <c r="H24" i="36"/>
  <c r="H33" i="36"/>
  <c r="H44" i="36"/>
  <c r="H59" i="36"/>
  <c r="H71" i="36"/>
  <c r="H83" i="36"/>
  <c r="H14" i="34"/>
  <c r="H25" i="34"/>
  <c r="H35" i="34"/>
  <c r="H46" i="34"/>
  <c r="H61" i="34"/>
  <c r="H72" i="34"/>
  <c r="H82" i="34"/>
  <c r="H23" i="33"/>
  <c r="H38" i="33"/>
  <c r="H59" i="33"/>
  <c r="H24" i="31"/>
  <c r="H19" i="37"/>
  <c r="H35" i="37"/>
  <c r="H54" i="37"/>
  <c r="H72" i="37"/>
  <c r="G72" i="37"/>
  <c r="H81" i="37"/>
  <c r="H14" i="36"/>
  <c r="H25" i="36"/>
  <c r="H35" i="36"/>
  <c r="H46" i="36"/>
  <c r="H61" i="36"/>
  <c r="H72" i="36"/>
  <c r="G84" i="36"/>
  <c r="G87" i="36" s="1"/>
  <c r="H13" i="35"/>
  <c r="G16" i="34"/>
  <c r="H16" i="34" s="1"/>
  <c r="H26" i="34"/>
  <c r="G26" i="34"/>
  <c r="G36" i="34"/>
  <c r="H36" i="34" s="1"/>
  <c r="G48" i="34"/>
  <c r="H48" i="34" s="1"/>
  <c r="G62" i="34"/>
  <c r="H62" i="34" s="1"/>
  <c r="H73" i="34"/>
  <c r="G73" i="34"/>
  <c r="G83" i="34"/>
  <c r="H83" i="34" s="1"/>
  <c r="H24" i="33"/>
  <c r="G24" i="33"/>
  <c r="G39" i="33"/>
  <c r="H39" i="33" s="1"/>
  <c r="G60" i="33"/>
  <c r="H60" i="33" s="1"/>
  <c r="G47" i="32"/>
  <c r="H47" i="32" s="1"/>
  <c r="G84" i="32"/>
  <c r="H25" i="28"/>
  <c r="H83" i="28"/>
  <c r="G21" i="37"/>
  <c r="H21" i="37" s="1"/>
  <c r="G36" i="37"/>
  <c r="H36" i="37" s="1"/>
  <c r="H55" i="37"/>
  <c r="G55" i="37"/>
  <c r="G16" i="36"/>
  <c r="H16" i="36" s="1"/>
  <c r="H26" i="36"/>
  <c r="G26" i="36"/>
  <c r="H37" i="36"/>
  <c r="G37" i="36"/>
  <c r="H48" i="36"/>
  <c r="G48" i="36"/>
  <c r="G62" i="36"/>
  <c r="H62" i="36" s="1"/>
  <c r="H74" i="36"/>
  <c r="G74" i="36"/>
  <c r="H34" i="32"/>
  <c r="G34" i="32"/>
  <c r="H18" i="27"/>
  <c r="E79" i="41"/>
  <c r="E81" i="39"/>
  <c r="H81" i="39" s="1"/>
  <c r="H66" i="37"/>
  <c r="H16" i="35"/>
  <c r="H26" i="35"/>
  <c r="H36" i="35"/>
  <c r="H48" i="35"/>
  <c r="H62" i="35"/>
  <c r="H73" i="35"/>
  <c r="E8" i="33"/>
  <c r="G7" i="33"/>
  <c r="G8" i="33" s="1"/>
  <c r="G18" i="33"/>
  <c r="H18" i="33" s="1"/>
  <c r="G33" i="33"/>
  <c r="H33" i="33" s="1"/>
  <c r="G52" i="33"/>
  <c r="H52" i="33" s="1"/>
  <c r="G69" i="33"/>
  <c r="H69" i="33" s="1"/>
  <c r="H35" i="32"/>
  <c r="G35" i="32"/>
  <c r="G83" i="32"/>
  <c r="H83" i="32" s="1"/>
  <c r="H56" i="28"/>
  <c r="G45" i="41"/>
  <c r="H45" i="41" s="1"/>
  <c r="G52" i="41"/>
  <c r="G59" i="41"/>
  <c r="H59" i="41" s="1"/>
  <c r="G64" i="41"/>
  <c r="H64" i="41" s="1"/>
  <c r="G69" i="41"/>
  <c r="G75" i="41"/>
  <c r="G79" i="41" s="1"/>
  <c r="G16" i="40"/>
  <c r="G76" i="40" s="1"/>
  <c r="G21" i="40"/>
  <c r="H21" i="40" s="1"/>
  <c r="G25" i="40"/>
  <c r="H25" i="40" s="1"/>
  <c r="H14" i="37"/>
  <c r="H29" i="37"/>
  <c r="E87" i="36"/>
  <c r="E76" i="34"/>
  <c r="H20" i="33"/>
  <c r="G20" i="33"/>
  <c r="H34" i="33"/>
  <c r="G34" i="33"/>
  <c r="G54" i="33"/>
  <c r="H54" i="33" s="1"/>
  <c r="H70" i="33"/>
  <c r="G70" i="33"/>
  <c r="E84" i="32"/>
  <c r="G14" i="37"/>
  <c r="G29" i="37"/>
  <c r="G46" i="37"/>
  <c r="H46" i="37" s="1"/>
  <c r="H67" i="37"/>
  <c r="G67" i="37"/>
  <c r="G17" i="35"/>
  <c r="H17" i="35" s="1"/>
  <c r="H27" i="35"/>
  <c r="G27" i="35"/>
  <c r="H37" i="35"/>
  <c r="G37" i="35"/>
  <c r="G50" i="35"/>
  <c r="H50" i="35" s="1"/>
  <c r="G64" i="35"/>
  <c r="H64" i="35" s="1"/>
  <c r="H74" i="35"/>
  <c r="G74" i="35"/>
  <c r="G7" i="34"/>
  <c r="G8" i="34" s="1"/>
  <c r="G19" i="34"/>
  <c r="H19" i="34" s="1"/>
  <c r="G29" i="34"/>
  <c r="H29" i="34" s="1"/>
  <c r="G40" i="34"/>
  <c r="H40" i="34" s="1"/>
  <c r="G54" i="34"/>
  <c r="H54" i="34" s="1"/>
  <c r="G67" i="34"/>
  <c r="H67" i="34" s="1"/>
  <c r="H75" i="33"/>
  <c r="H23" i="32"/>
  <c r="G23" i="32"/>
  <c r="G71" i="32"/>
  <c r="H71" i="32" s="1"/>
  <c r="H38" i="30"/>
  <c r="H78" i="30"/>
  <c r="E84" i="40"/>
  <c r="H84" i="40" s="1"/>
  <c r="H16" i="37"/>
  <c r="G16" i="37"/>
  <c r="G30" i="37"/>
  <c r="H30" i="37" s="1"/>
  <c r="H48" i="37"/>
  <c r="G48" i="37"/>
  <c r="H7" i="36"/>
  <c r="H19" i="36"/>
  <c r="H29" i="36"/>
  <c r="H41" i="36"/>
  <c r="H54" i="36"/>
  <c r="H67" i="36"/>
  <c r="H77" i="36"/>
  <c r="E8" i="34"/>
  <c r="H21" i="34"/>
  <c r="G21" i="34"/>
  <c r="G30" i="34"/>
  <c r="H30" i="34" s="1"/>
  <c r="G41" i="34"/>
  <c r="H41" i="34" s="1"/>
  <c r="H56" i="34"/>
  <c r="G56" i="34"/>
  <c r="H68" i="34"/>
  <c r="G68" i="34"/>
  <c r="H13" i="33"/>
  <c r="H27" i="33"/>
  <c r="H45" i="33"/>
  <c r="H64" i="33"/>
  <c r="G75" i="33"/>
  <c r="G24" i="32"/>
  <c r="H24" i="32" s="1"/>
  <c r="H72" i="32"/>
  <c r="G72" i="32"/>
  <c r="G73" i="38"/>
  <c r="G82" i="38" s="1"/>
  <c r="H78" i="37"/>
  <c r="G78" i="37"/>
  <c r="G82" i="37" s="1"/>
  <c r="H82" i="37" s="1"/>
  <c r="H80" i="34"/>
  <c r="G84" i="34"/>
  <c r="H76" i="33"/>
  <c r="G76" i="33"/>
  <c r="H17" i="37"/>
  <c r="H25" i="37"/>
  <c r="H32" i="37"/>
  <c r="H40" i="37"/>
  <c r="H50" i="37"/>
  <c r="H60" i="37"/>
  <c r="H70" i="37"/>
  <c r="G21" i="36"/>
  <c r="H21" i="36" s="1"/>
  <c r="H30" i="36"/>
  <c r="G30" i="36"/>
  <c r="H42" i="36"/>
  <c r="G42" i="36"/>
  <c r="G56" i="36"/>
  <c r="H56" i="36" s="1"/>
  <c r="G68" i="36"/>
  <c r="H68" i="36" s="1"/>
  <c r="H78" i="36"/>
  <c r="G78" i="36"/>
  <c r="G15" i="33"/>
  <c r="H15" i="33" s="1"/>
  <c r="H29" i="33"/>
  <c r="G29" i="33"/>
  <c r="H47" i="33"/>
  <c r="G47" i="33"/>
  <c r="G66" i="33"/>
  <c r="H66" i="33" s="1"/>
  <c r="G13" i="32"/>
  <c r="H13" i="32" s="1"/>
  <c r="H59" i="32"/>
  <c r="G59" i="32"/>
  <c r="H12" i="36"/>
  <c r="G12" i="36"/>
  <c r="E79" i="36"/>
  <c r="H21" i="35"/>
  <c r="H30" i="35"/>
  <c r="H41" i="35"/>
  <c r="H56" i="35"/>
  <c r="H68" i="35"/>
  <c r="G80" i="35"/>
  <c r="G84" i="35" s="1"/>
  <c r="H84" i="35" s="1"/>
  <c r="H15" i="32"/>
  <c r="G15" i="32"/>
  <c r="H61" i="32"/>
  <c r="G61" i="32"/>
  <c r="H16" i="31"/>
  <c r="H25" i="31"/>
  <c r="H36" i="31"/>
  <c r="H49" i="31"/>
  <c r="H62" i="31"/>
  <c r="H72" i="31"/>
  <c r="H79" i="30"/>
  <c r="G17" i="29"/>
  <c r="H17" i="29" s="1"/>
  <c r="H59" i="29"/>
  <c r="H71" i="29"/>
  <c r="H15" i="28"/>
  <c r="H26" i="28"/>
  <c r="H17" i="27"/>
  <c r="H59" i="27"/>
  <c r="H73" i="27"/>
  <c r="H26" i="32"/>
  <c r="H64" i="32"/>
  <c r="H74" i="32"/>
  <c r="H17" i="31"/>
  <c r="G17" i="31"/>
  <c r="G26" i="31"/>
  <c r="H26" i="31" s="1"/>
  <c r="H37" i="31"/>
  <c r="G37" i="31"/>
  <c r="G51" i="31"/>
  <c r="H51" i="31" s="1"/>
  <c r="H12" i="30"/>
  <c r="H22" i="30"/>
  <c r="H32" i="30"/>
  <c r="H43" i="30"/>
  <c r="H58" i="30"/>
  <c r="H69" i="30"/>
  <c r="H80" i="30"/>
  <c r="H45" i="29"/>
  <c r="H72" i="28"/>
  <c r="H74" i="27"/>
  <c r="G17" i="32"/>
  <c r="H17" i="32" s="1"/>
  <c r="G26" i="32"/>
  <c r="G38" i="32"/>
  <c r="H38" i="32" s="1"/>
  <c r="G51" i="32"/>
  <c r="H51" i="32" s="1"/>
  <c r="G64" i="32"/>
  <c r="G74" i="32"/>
  <c r="H53" i="31"/>
  <c r="H65" i="31"/>
  <c r="H20" i="29"/>
  <c r="H32" i="29"/>
  <c r="G32" i="29"/>
  <c r="H62" i="29"/>
  <c r="H77" i="29"/>
  <c r="H32" i="27"/>
  <c r="E84" i="34"/>
  <c r="E71" i="33"/>
  <c r="H18" i="32"/>
  <c r="G18" i="32"/>
  <c r="G27" i="32"/>
  <c r="H27" i="32" s="1"/>
  <c r="H39" i="32"/>
  <c r="G39" i="32"/>
  <c r="H53" i="32"/>
  <c r="G53" i="32"/>
  <c r="G65" i="32"/>
  <c r="H65" i="32" s="1"/>
  <c r="G75" i="32"/>
  <c r="H75" i="32" s="1"/>
  <c r="H78" i="31"/>
  <c r="H33" i="30"/>
  <c r="H45" i="30"/>
  <c r="H34" i="29"/>
  <c r="H43" i="28"/>
  <c r="H61" i="28"/>
  <c r="H48" i="27"/>
  <c r="H64" i="27"/>
  <c r="G17" i="36"/>
  <c r="H17" i="36" s="1"/>
  <c r="G23" i="36"/>
  <c r="H23" i="36" s="1"/>
  <c r="G13" i="35"/>
  <c r="G18" i="35"/>
  <c r="H18" i="35" s="1"/>
  <c r="G24" i="35"/>
  <c r="H24" i="35" s="1"/>
  <c r="G28" i="35"/>
  <c r="H28" i="35" s="1"/>
  <c r="H20" i="32"/>
  <c r="G20" i="32"/>
  <c r="G29" i="32"/>
  <c r="H29" i="32" s="1"/>
  <c r="G40" i="32"/>
  <c r="H40" i="32" s="1"/>
  <c r="G55" i="32"/>
  <c r="H55" i="32" s="1"/>
  <c r="G67" i="32"/>
  <c r="H67" i="32" s="1"/>
  <c r="H24" i="30"/>
  <c r="H34" i="30"/>
  <c r="H47" i="30"/>
  <c r="G23" i="29"/>
  <c r="H23" i="29" s="1"/>
  <c r="H23" i="27"/>
  <c r="H80" i="27"/>
  <c r="H21" i="31"/>
  <c r="H79" i="31"/>
  <c r="E74" i="29"/>
  <c r="H24" i="29"/>
  <c r="H35" i="29"/>
  <c r="H80" i="29"/>
  <c r="H46" i="28"/>
  <c r="H36" i="27"/>
  <c r="H21" i="32"/>
  <c r="H30" i="32"/>
  <c r="H41" i="32"/>
  <c r="H56" i="32"/>
  <c r="H68" i="32"/>
  <c r="H80" i="32"/>
  <c r="G21" i="31"/>
  <c r="G30" i="31"/>
  <c r="H30" i="31" s="1"/>
  <c r="H16" i="30"/>
  <c r="G12" i="29"/>
  <c r="E73" i="29"/>
  <c r="H37" i="29"/>
  <c r="H53" i="29"/>
  <c r="H64" i="28"/>
  <c r="H52" i="27"/>
  <c r="E76" i="32"/>
  <c r="H12" i="32"/>
  <c r="H22" i="32"/>
  <c r="H43" i="32"/>
  <c r="H58" i="32"/>
  <c r="G12" i="31"/>
  <c r="E73" i="31"/>
  <c r="G22" i="31"/>
  <c r="H22" i="31" s="1"/>
  <c r="G32" i="31"/>
  <c r="H32" i="31" s="1"/>
  <c r="H43" i="31"/>
  <c r="G43" i="31"/>
  <c r="H58" i="31"/>
  <c r="H38" i="29"/>
  <c r="H68" i="29"/>
  <c r="E80" i="28"/>
  <c r="H26" i="27"/>
  <c r="H38" i="27"/>
  <c r="H83" i="27"/>
  <c r="G12" i="32"/>
  <c r="G22" i="32"/>
  <c r="G32" i="32"/>
  <c r="H32" i="32" s="1"/>
  <c r="G43" i="32"/>
  <c r="G58" i="32"/>
  <c r="G69" i="32"/>
  <c r="H69" i="32" s="1"/>
  <c r="G81" i="32"/>
  <c r="H81" i="32" s="1"/>
  <c r="H33" i="31"/>
  <c r="H70" i="31"/>
  <c r="H26" i="29"/>
  <c r="H39" i="29"/>
  <c r="H50" i="28"/>
  <c r="H67" i="28"/>
  <c r="H78" i="28"/>
  <c r="H39" i="27"/>
  <c r="H56" i="27"/>
  <c r="E73" i="30"/>
  <c r="E87" i="28"/>
  <c r="E81" i="29"/>
  <c r="E84" i="27"/>
  <c r="G58" i="31"/>
  <c r="G64" i="31"/>
  <c r="H64" i="31" s="1"/>
  <c r="G69" i="31"/>
  <c r="H69" i="31" s="1"/>
  <c r="G79" i="31"/>
  <c r="G81" i="31" s="1"/>
  <c r="H81" i="31" s="1"/>
  <c r="G13" i="30"/>
  <c r="G73" i="30" s="1"/>
  <c r="G82" i="30" s="1"/>
  <c r="G18" i="30"/>
  <c r="H18" i="30" s="1"/>
  <c r="G23" i="30"/>
  <c r="H23" i="30" s="1"/>
  <c r="G27" i="30"/>
  <c r="H27" i="30" s="1"/>
  <c r="G33" i="30"/>
  <c r="G38" i="30"/>
  <c r="G45" i="30"/>
  <c r="G53" i="30"/>
  <c r="H53" i="30" s="1"/>
  <c r="G59" i="30"/>
  <c r="H59" i="30" s="1"/>
  <c r="G65" i="30"/>
  <c r="H65" i="30" s="1"/>
  <c r="G70" i="30"/>
  <c r="H70" i="30" s="1"/>
  <c r="G80" i="30"/>
  <c r="G7" i="29"/>
  <c r="G8" i="29" s="1"/>
  <c r="H8" i="29" s="1"/>
  <c r="G15" i="29"/>
  <c r="H15" i="29" s="1"/>
  <c r="G20" i="29"/>
  <c r="G25" i="29"/>
  <c r="H25" i="29" s="1"/>
  <c r="G29" i="29"/>
  <c r="H29" i="29" s="1"/>
  <c r="G35" i="29"/>
  <c r="G40" i="29"/>
  <c r="H40" i="29" s="1"/>
  <c r="G47" i="29"/>
  <c r="H47" i="29" s="1"/>
  <c r="G54" i="29"/>
  <c r="H54" i="29" s="1"/>
  <c r="G61" i="29"/>
  <c r="H61" i="29" s="1"/>
  <c r="G66" i="29"/>
  <c r="H66" i="29" s="1"/>
  <c r="G71" i="29"/>
  <c r="G77" i="29"/>
  <c r="G16" i="28"/>
  <c r="H16" i="28" s="1"/>
  <c r="G22" i="28"/>
  <c r="H22" i="28" s="1"/>
  <c r="G26" i="28"/>
  <c r="G31" i="28"/>
  <c r="H31" i="28" s="1"/>
  <c r="G37" i="28"/>
  <c r="H37" i="28" s="1"/>
  <c r="G42" i="28"/>
  <c r="H42" i="28" s="1"/>
  <c r="G48" i="28"/>
  <c r="H48" i="28" s="1"/>
  <c r="G56" i="28"/>
  <c r="G62" i="28"/>
  <c r="H62" i="28" s="1"/>
  <c r="G68" i="28"/>
  <c r="H68" i="28" s="1"/>
  <c r="G74" i="28"/>
  <c r="H74" i="28" s="1"/>
  <c r="G78" i="28"/>
  <c r="G84" i="28"/>
  <c r="H84" i="28" s="1"/>
  <c r="G12" i="27"/>
  <c r="H12" i="27" s="1"/>
  <c r="G17" i="27"/>
  <c r="G23" i="27"/>
  <c r="G27" i="27"/>
  <c r="H27" i="27" s="1"/>
  <c r="G32" i="27"/>
  <c r="G38" i="27"/>
  <c r="G42" i="27"/>
  <c r="H42" i="27" s="1"/>
  <c r="G50" i="27"/>
  <c r="H50" i="27" s="1"/>
  <c r="G57" i="27"/>
  <c r="H57" i="27" s="1"/>
  <c r="G64" i="27"/>
  <c r="G69" i="27"/>
  <c r="H69" i="27" s="1"/>
  <c r="G74" i="27"/>
  <c r="G80" i="27"/>
  <c r="G84" i="27" s="1"/>
  <c r="E81" i="30"/>
  <c r="E79" i="28"/>
  <c r="G82" i="32"/>
  <c r="H82" i="32" s="1"/>
  <c r="G13" i="31"/>
  <c r="H13" i="31" s="1"/>
  <c r="G18" i="31"/>
  <c r="H18" i="31" s="1"/>
  <c r="G23" i="31"/>
  <c r="H23" i="31" s="1"/>
  <c r="G27" i="31"/>
  <c r="H27" i="31" s="1"/>
  <c r="G33" i="31"/>
  <c r="G38" i="31"/>
  <c r="H38" i="31" s="1"/>
  <c r="G45" i="31"/>
  <c r="H45" i="31" s="1"/>
  <c r="G53" i="31"/>
  <c r="G59" i="31"/>
  <c r="H59" i="31" s="1"/>
  <c r="G65" i="31"/>
  <c r="G70" i="31"/>
  <c r="G80" i="31"/>
  <c r="H80" i="31" s="1"/>
  <c r="G7" i="30"/>
  <c r="G8" i="30" s="1"/>
  <c r="G15" i="30"/>
  <c r="H15" i="30" s="1"/>
  <c r="G20" i="30"/>
  <c r="H20" i="30" s="1"/>
  <c r="G24" i="30"/>
  <c r="G29" i="30"/>
  <c r="H29" i="30" s="1"/>
  <c r="G34" i="30"/>
  <c r="G39" i="30"/>
  <c r="H39" i="30" s="1"/>
  <c r="G47" i="30"/>
  <c r="G54" i="30"/>
  <c r="H54" i="30" s="1"/>
  <c r="G61" i="30"/>
  <c r="H61" i="30" s="1"/>
  <c r="G66" i="30"/>
  <c r="H66" i="30" s="1"/>
  <c r="G71" i="30"/>
  <c r="H71" i="30" s="1"/>
  <c r="G77" i="30"/>
  <c r="G81" i="30" s="1"/>
  <c r="G16" i="29"/>
  <c r="H16" i="29" s="1"/>
  <c r="G22" i="29"/>
  <c r="H22" i="29" s="1"/>
  <c r="G26" i="29"/>
  <c r="G31" i="29"/>
  <c r="H31" i="29" s="1"/>
  <c r="G37" i="29"/>
  <c r="G41" i="29"/>
  <c r="H41" i="29" s="1"/>
  <c r="G49" i="29"/>
  <c r="H49" i="29" s="1"/>
  <c r="G56" i="29"/>
  <c r="H56" i="29" s="1"/>
  <c r="G62" i="29"/>
  <c r="G68" i="29"/>
  <c r="G72" i="29"/>
  <c r="H72" i="29" s="1"/>
  <c r="G78" i="29"/>
  <c r="H78" i="29" s="1"/>
  <c r="G12" i="28"/>
  <c r="G17" i="28"/>
  <c r="H17" i="28" s="1"/>
  <c r="G23" i="28"/>
  <c r="H23" i="28" s="1"/>
  <c r="G27" i="28"/>
  <c r="H27" i="28" s="1"/>
  <c r="G32" i="28"/>
  <c r="H32" i="28" s="1"/>
  <c r="G38" i="28"/>
  <c r="H38" i="28" s="1"/>
  <c r="G43" i="28"/>
  <c r="G50" i="28"/>
  <c r="G58" i="28"/>
  <c r="H58" i="28" s="1"/>
  <c r="G64" i="28"/>
  <c r="G70" i="28"/>
  <c r="H70" i="28" s="1"/>
  <c r="G75" i="28"/>
  <c r="H75" i="28" s="1"/>
  <c r="G85" i="28"/>
  <c r="H85" i="28" s="1"/>
  <c r="G13" i="27"/>
  <c r="H13" i="27" s="1"/>
  <c r="G18" i="27"/>
  <c r="G24" i="27"/>
  <c r="H24" i="27" s="1"/>
  <c r="G28" i="27"/>
  <c r="H28" i="27" s="1"/>
  <c r="G34" i="27"/>
  <c r="H34" i="27" s="1"/>
  <c r="G39" i="27"/>
  <c r="G44" i="27"/>
  <c r="H44" i="27" s="1"/>
  <c r="G52" i="27"/>
  <c r="G59" i="27"/>
  <c r="G65" i="27"/>
  <c r="H65" i="27" s="1"/>
  <c r="G71" i="27"/>
  <c r="H71" i="27" s="1"/>
  <c r="G75" i="27"/>
  <c r="H75" i="27" s="1"/>
  <c r="G81" i="27"/>
  <c r="H81" i="27" s="1"/>
  <c r="G38" i="29"/>
  <c r="E77" i="32" l="1"/>
  <c r="G8" i="38"/>
  <c r="G83" i="38" s="1"/>
  <c r="E74" i="31"/>
  <c r="H7" i="42"/>
  <c r="H7" i="28"/>
  <c r="H8" i="27"/>
  <c r="H7" i="44"/>
  <c r="H7" i="40"/>
  <c r="H7" i="37"/>
  <c r="H8" i="36"/>
  <c r="G89" i="44"/>
  <c r="G77" i="42"/>
  <c r="H77" i="42" s="1"/>
  <c r="H8" i="42"/>
  <c r="H8" i="35"/>
  <c r="H8" i="26"/>
  <c r="H7" i="34"/>
  <c r="H7" i="33"/>
  <c r="H8" i="41"/>
  <c r="H7" i="41"/>
  <c r="H8" i="39"/>
  <c r="H7" i="39"/>
  <c r="E77" i="26"/>
  <c r="H7" i="26"/>
  <c r="G85" i="40"/>
  <c r="G86" i="40" s="1"/>
  <c r="G77" i="40"/>
  <c r="H77" i="40" s="1"/>
  <c r="G80" i="41"/>
  <c r="G81" i="41" s="1"/>
  <c r="G72" i="41"/>
  <c r="H72" i="41" s="1"/>
  <c r="G82" i="39"/>
  <c r="G83" i="39" s="1"/>
  <c r="G74" i="39"/>
  <c r="G83" i="45"/>
  <c r="G84" i="45" s="1"/>
  <c r="G75" i="45"/>
  <c r="E88" i="44"/>
  <c r="H79" i="44"/>
  <c r="G74" i="30"/>
  <c r="G83" i="30"/>
  <c r="H8" i="30"/>
  <c r="E82" i="29"/>
  <c r="H13" i="39"/>
  <c r="G76" i="35"/>
  <c r="H84" i="36"/>
  <c r="H76" i="35"/>
  <c r="E85" i="35"/>
  <c r="E82" i="39"/>
  <c r="E74" i="39"/>
  <c r="H73" i="39"/>
  <c r="G73" i="29"/>
  <c r="G82" i="29" s="1"/>
  <c r="H84" i="34"/>
  <c r="G76" i="34"/>
  <c r="G85" i="34" s="1"/>
  <c r="G86" i="34" s="1"/>
  <c r="E85" i="34"/>
  <c r="H85" i="34" s="1"/>
  <c r="H76" i="34"/>
  <c r="H74" i="45"/>
  <c r="E83" i="45"/>
  <c r="E80" i="33"/>
  <c r="G71" i="33"/>
  <c r="E88" i="28"/>
  <c r="H12" i="29"/>
  <c r="H81" i="30"/>
  <c r="H76" i="32"/>
  <c r="E85" i="32"/>
  <c r="H74" i="37"/>
  <c r="E83" i="37"/>
  <c r="H18" i="41"/>
  <c r="H8" i="45"/>
  <c r="E84" i="45"/>
  <c r="E75" i="45"/>
  <c r="G80" i="44"/>
  <c r="E80" i="44"/>
  <c r="G87" i="28"/>
  <c r="H87" i="28" s="1"/>
  <c r="H84" i="27"/>
  <c r="G74" i="37"/>
  <c r="H76" i="40"/>
  <c r="E85" i="40"/>
  <c r="E85" i="43"/>
  <c r="H76" i="43"/>
  <c r="H21" i="45"/>
  <c r="G79" i="28"/>
  <c r="E72" i="33"/>
  <c r="H8" i="33"/>
  <c r="E81" i="33"/>
  <c r="H75" i="41"/>
  <c r="H7" i="29"/>
  <c r="E85" i="27"/>
  <c r="E88" i="36"/>
  <c r="G79" i="33"/>
  <c r="H79" i="33" s="1"/>
  <c r="H84" i="32"/>
  <c r="G8" i="43"/>
  <c r="H7" i="43"/>
  <c r="H80" i="26"/>
  <c r="G79" i="36"/>
  <c r="G76" i="26"/>
  <c r="E80" i="41"/>
  <c r="H71" i="41"/>
  <c r="G76" i="27"/>
  <c r="H73" i="30"/>
  <c r="E82" i="30"/>
  <c r="H76" i="42"/>
  <c r="E85" i="42"/>
  <c r="H84" i="26"/>
  <c r="H77" i="30"/>
  <c r="G73" i="31"/>
  <c r="G83" i="29"/>
  <c r="G81" i="29"/>
  <c r="H81" i="29" s="1"/>
  <c r="H12" i="31"/>
  <c r="E74" i="30"/>
  <c r="H80" i="35"/>
  <c r="H7" i="30"/>
  <c r="H8" i="34"/>
  <c r="E77" i="34"/>
  <c r="E86" i="34"/>
  <c r="G77" i="34"/>
  <c r="G76" i="32"/>
  <c r="H13" i="30"/>
  <c r="H87" i="36"/>
  <c r="G72" i="33"/>
  <c r="H79" i="41"/>
  <c r="H12" i="28"/>
  <c r="H73" i="38"/>
  <c r="E82" i="38"/>
  <c r="H12" i="26"/>
  <c r="E82" i="31"/>
  <c r="E85" i="26"/>
  <c r="H8" i="38" l="1"/>
  <c r="G74" i="38"/>
  <c r="H74" i="38" s="1"/>
  <c r="H74" i="30"/>
  <c r="H75" i="45"/>
  <c r="H77" i="34"/>
  <c r="H72" i="33"/>
  <c r="H80" i="44"/>
  <c r="H86" i="34"/>
  <c r="G82" i="31"/>
  <c r="G83" i="31" s="1"/>
  <c r="G74" i="31"/>
  <c r="H74" i="31" s="1"/>
  <c r="G85" i="26"/>
  <c r="G86" i="26" s="1"/>
  <c r="G77" i="26"/>
  <c r="H77" i="26" s="1"/>
  <c r="G83" i="37"/>
  <c r="G84" i="37" s="1"/>
  <c r="G75" i="37"/>
  <c r="H75" i="37" s="1"/>
  <c r="H85" i="32"/>
  <c r="E86" i="32"/>
  <c r="H82" i="39"/>
  <c r="E83" i="39"/>
  <c r="H83" i="39" s="1"/>
  <c r="H85" i="35"/>
  <c r="E86" i="35"/>
  <c r="G88" i="28"/>
  <c r="G89" i="28" s="1"/>
  <c r="G80" i="28"/>
  <c r="H80" i="28" s="1"/>
  <c r="H79" i="28"/>
  <c r="G85" i="35"/>
  <c r="G86" i="35" s="1"/>
  <c r="G77" i="35"/>
  <c r="H77" i="35" s="1"/>
  <c r="G80" i="33"/>
  <c r="G81" i="33" s="1"/>
  <c r="H81" i="33" s="1"/>
  <c r="G88" i="36"/>
  <c r="G89" i="36" s="1"/>
  <c r="G80" i="36"/>
  <c r="H80" i="36" s="1"/>
  <c r="E89" i="36"/>
  <c r="H84" i="45"/>
  <c r="H82" i="29"/>
  <c r="E83" i="29"/>
  <c r="H83" i="29" s="1"/>
  <c r="G77" i="43"/>
  <c r="H77" i="43" s="1"/>
  <c r="G86" i="43"/>
  <c r="H8" i="43"/>
  <c r="H76" i="26"/>
  <c r="H82" i="30"/>
  <c r="E83" i="30"/>
  <c r="H83" i="30" s="1"/>
  <c r="H85" i="26"/>
  <c r="E86" i="26"/>
  <c r="H79" i="36"/>
  <c r="H71" i="33"/>
  <c r="H73" i="29"/>
  <c r="H88" i="28"/>
  <c r="E89" i="28"/>
  <c r="G85" i="32"/>
  <c r="G86" i="32" s="1"/>
  <c r="G77" i="32"/>
  <c r="H77" i="32" s="1"/>
  <c r="H85" i="43"/>
  <c r="E86" i="43"/>
  <c r="H88" i="44"/>
  <c r="E89" i="44"/>
  <c r="H89" i="44" s="1"/>
  <c r="H85" i="42"/>
  <c r="E86" i="42"/>
  <c r="H86" i="42" s="1"/>
  <c r="H82" i="31"/>
  <c r="E83" i="31"/>
  <c r="G85" i="27"/>
  <c r="G86" i="27" s="1"/>
  <c r="H76" i="27"/>
  <c r="G77" i="27"/>
  <c r="H77" i="27" s="1"/>
  <c r="H85" i="27"/>
  <c r="E86" i="27"/>
  <c r="H73" i="31"/>
  <c r="G74" i="29"/>
  <c r="H74" i="29" s="1"/>
  <c r="E86" i="40"/>
  <c r="H86" i="40" s="1"/>
  <c r="H85" i="40"/>
  <c r="H83" i="37"/>
  <c r="E84" i="37"/>
  <c r="H83" i="45"/>
  <c r="H82" i="38"/>
  <c r="E83" i="38"/>
  <c r="H83" i="38" s="1"/>
  <c r="H80" i="41"/>
  <c r="E81" i="41"/>
  <c r="H81" i="41" s="1"/>
  <c r="H74" i="39"/>
  <c r="H86" i="43" l="1"/>
  <c r="H86" i="27"/>
  <c r="H86" i="26"/>
  <c r="H86" i="32"/>
  <c r="H84" i="37"/>
  <c r="H83" i="31"/>
  <c r="H89" i="28"/>
  <c r="H89" i="36"/>
  <c r="H88" i="36"/>
  <c r="H80" i="33"/>
  <c r="H86" i="35"/>
  <c r="E90" i="17"/>
  <c r="E89" i="17"/>
  <c r="E88" i="17"/>
  <c r="E87" i="17"/>
  <c r="E82" i="17"/>
  <c r="E81" i="17"/>
  <c r="E80" i="17"/>
  <c r="E79" i="17"/>
  <c r="E78" i="17"/>
  <c r="E76" i="17"/>
  <c r="E75" i="17"/>
  <c r="E74" i="17"/>
  <c r="E72" i="17"/>
  <c r="E71" i="17"/>
  <c r="E70" i="17"/>
  <c r="E68" i="17"/>
  <c r="E67" i="17"/>
  <c r="E65" i="17"/>
  <c r="E64" i="17"/>
  <c r="E62" i="17"/>
  <c r="E60" i="17"/>
  <c r="E58" i="17"/>
  <c r="E56" i="17"/>
  <c r="E54" i="17"/>
  <c r="E52" i="17"/>
  <c r="E50" i="17"/>
  <c r="E48" i="17"/>
  <c r="E46" i="17"/>
  <c r="E44" i="17"/>
  <c r="E43" i="17"/>
  <c r="E42" i="17"/>
  <c r="E41" i="17"/>
  <c r="E40" i="17"/>
  <c r="E39" i="17"/>
  <c r="E38" i="17"/>
  <c r="E37" i="17"/>
  <c r="E36" i="17"/>
  <c r="E35" i="17"/>
  <c r="E33" i="17"/>
  <c r="E32" i="17"/>
  <c r="E31" i="17"/>
  <c r="E30" i="17"/>
  <c r="E29" i="17"/>
  <c r="E28" i="17"/>
  <c r="E27" i="17"/>
  <c r="E25" i="17"/>
  <c r="E23" i="17"/>
  <c r="E22" i="17"/>
  <c r="E20" i="17"/>
  <c r="E18" i="17"/>
  <c r="E17" i="17"/>
  <c r="E16" i="17"/>
  <c r="E14" i="17"/>
  <c r="E13" i="17"/>
  <c r="E8" i="17"/>
  <c r="E7" i="17"/>
  <c r="E86" i="18"/>
  <c r="E85" i="18"/>
  <c r="E84" i="18"/>
  <c r="E83" i="18"/>
  <c r="E78" i="18"/>
  <c r="E77" i="18"/>
  <c r="E76" i="18"/>
  <c r="E75" i="18"/>
  <c r="E74" i="18"/>
  <c r="E72" i="18"/>
  <c r="E71" i="18"/>
  <c r="E70" i="18"/>
  <c r="E68" i="18"/>
  <c r="E67" i="18"/>
  <c r="E66" i="18"/>
  <c r="E64" i="18"/>
  <c r="E62" i="18"/>
  <c r="E61" i="18"/>
  <c r="E59" i="18"/>
  <c r="E57" i="18"/>
  <c r="E55" i="18"/>
  <c r="E53" i="18"/>
  <c r="E51" i="18"/>
  <c r="E49" i="18"/>
  <c r="E47" i="18"/>
  <c r="E45" i="18"/>
  <c r="E43" i="18"/>
  <c r="E42" i="18"/>
  <c r="E41" i="18"/>
  <c r="E40" i="18"/>
  <c r="E39" i="18"/>
  <c r="E38" i="18"/>
  <c r="E37" i="18"/>
  <c r="E36" i="18"/>
  <c r="E35" i="18"/>
  <c r="E33" i="18"/>
  <c r="E32" i="18"/>
  <c r="E31" i="18"/>
  <c r="E30" i="18"/>
  <c r="E29" i="18"/>
  <c r="E28" i="18"/>
  <c r="E27" i="18"/>
  <c r="E25" i="18"/>
  <c r="E23" i="18"/>
  <c r="E22" i="18"/>
  <c r="E20" i="18"/>
  <c r="E18" i="18"/>
  <c r="E17" i="18"/>
  <c r="E16" i="18"/>
  <c r="E14" i="18"/>
  <c r="E13" i="18"/>
  <c r="E8" i="18"/>
  <c r="E7" i="18"/>
  <c r="E81" i="19"/>
  <c r="E80" i="19"/>
  <c r="E79" i="19"/>
  <c r="E74" i="19"/>
  <c r="E73" i="19"/>
  <c r="E72" i="19"/>
  <c r="E71" i="19"/>
  <c r="E69" i="19"/>
  <c r="E68" i="19"/>
  <c r="E66" i="19"/>
  <c r="E65" i="19"/>
  <c r="E64" i="19"/>
  <c r="E62" i="19"/>
  <c r="E61" i="19"/>
  <c r="E59" i="19"/>
  <c r="E57" i="19"/>
  <c r="E55" i="19"/>
  <c r="E53" i="19"/>
  <c r="E51" i="19"/>
  <c r="E49" i="19"/>
  <c r="E47" i="19"/>
  <c r="E45" i="19"/>
  <c r="E43" i="19"/>
  <c r="E42" i="19"/>
  <c r="E41" i="19"/>
  <c r="E40" i="19"/>
  <c r="E39" i="19"/>
  <c r="E38" i="19"/>
  <c r="E37" i="19"/>
  <c r="E36" i="19"/>
  <c r="E35" i="19"/>
  <c r="E33" i="19"/>
  <c r="E32" i="19"/>
  <c r="E31" i="19"/>
  <c r="E30" i="19"/>
  <c r="E29" i="19"/>
  <c r="E28" i="19"/>
  <c r="E27" i="19"/>
  <c r="E25" i="19"/>
  <c r="E23" i="19"/>
  <c r="E22" i="19"/>
  <c r="E20" i="19"/>
  <c r="E18" i="19"/>
  <c r="E17" i="19"/>
  <c r="E16" i="19"/>
  <c r="E14" i="19"/>
  <c r="E13" i="19"/>
  <c r="E8" i="19"/>
  <c r="E7" i="19"/>
  <c r="E81" i="20"/>
  <c r="E80" i="20"/>
  <c r="E79" i="20"/>
  <c r="E82" i="20" s="1"/>
  <c r="E74" i="20"/>
  <c r="E73" i="20"/>
  <c r="E72" i="20"/>
  <c r="E71" i="20"/>
  <c r="E69" i="20"/>
  <c r="E68" i="20"/>
  <c r="E66" i="20"/>
  <c r="E65" i="20"/>
  <c r="E64" i="20"/>
  <c r="E62" i="20"/>
  <c r="E61" i="20"/>
  <c r="E59" i="20"/>
  <c r="E57" i="20"/>
  <c r="E55" i="20"/>
  <c r="E53" i="20"/>
  <c r="E51" i="20"/>
  <c r="E49" i="20"/>
  <c r="E47" i="20"/>
  <c r="E45" i="20"/>
  <c r="E43" i="20"/>
  <c r="E42" i="20"/>
  <c r="E41" i="20"/>
  <c r="E40" i="20"/>
  <c r="E39" i="20"/>
  <c r="E38" i="20"/>
  <c r="E37" i="20"/>
  <c r="E36" i="20"/>
  <c r="E35" i="20"/>
  <c r="E33" i="20"/>
  <c r="E32" i="20"/>
  <c r="E31" i="20"/>
  <c r="E30" i="20"/>
  <c r="E29" i="20"/>
  <c r="E28" i="20"/>
  <c r="E27" i="20"/>
  <c r="E25" i="20"/>
  <c r="E23" i="20"/>
  <c r="E22" i="20"/>
  <c r="E20" i="20"/>
  <c r="E18" i="20"/>
  <c r="E17" i="20"/>
  <c r="E16" i="20"/>
  <c r="E14" i="20"/>
  <c r="E13" i="20"/>
  <c r="E8" i="20"/>
  <c r="E7" i="20"/>
  <c r="E72" i="21"/>
  <c r="E71" i="21"/>
  <c r="E70" i="21"/>
  <c r="E65" i="21"/>
  <c r="E64" i="21"/>
  <c r="G64" i="21" s="1"/>
  <c r="E63" i="21"/>
  <c r="E62" i="21"/>
  <c r="E60" i="21"/>
  <c r="E59" i="21"/>
  <c r="E57" i="21"/>
  <c r="E56" i="21"/>
  <c r="E55" i="21"/>
  <c r="E53" i="21"/>
  <c r="E52" i="21"/>
  <c r="E50" i="21"/>
  <c r="E48" i="21"/>
  <c r="E46" i="21"/>
  <c r="G46" i="21" s="1"/>
  <c r="E44" i="21"/>
  <c r="E42" i="21"/>
  <c r="E40" i="21"/>
  <c r="E38" i="21"/>
  <c r="G38" i="21" s="1"/>
  <c r="E36" i="21"/>
  <c r="E34" i="21"/>
  <c r="E33" i="21"/>
  <c r="E32" i="21"/>
  <c r="E31" i="21"/>
  <c r="E29" i="21"/>
  <c r="E28" i="21"/>
  <c r="E27" i="21"/>
  <c r="E26" i="21"/>
  <c r="E25" i="21"/>
  <c r="E24" i="21"/>
  <c r="E22" i="21"/>
  <c r="E20" i="21"/>
  <c r="E19" i="21"/>
  <c r="E17" i="21"/>
  <c r="E15" i="21"/>
  <c r="E14" i="21"/>
  <c r="E13" i="21"/>
  <c r="E8" i="21"/>
  <c r="G8" i="21" s="1"/>
  <c r="E7" i="21"/>
  <c r="E73" i="22"/>
  <c r="E72" i="22"/>
  <c r="E71" i="22"/>
  <c r="E70" i="22"/>
  <c r="E65" i="22"/>
  <c r="E64" i="22"/>
  <c r="E63" i="22"/>
  <c r="G63" i="22" s="1"/>
  <c r="E62" i="22"/>
  <c r="E60" i="22"/>
  <c r="E59" i="22"/>
  <c r="E57" i="22"/>
  <c r="E56" i="22"/>
  <c r="E55" i="22"/>
  <c r="E53" i="22"/>
  <c r="E52" i="22"/>
  <c r="G52" i="22" s="1"/>
  <c r="E50" i="22"/>
  <c r="E48" i="22"/>
  <c r="E46" i="22"/>
  <c r="E44" i="22"/>
  <c r="G44" i="22" s="1"/>
  <c r="E42" i="22"/>
  <c r="E40" i="22"/>
  <c r="E38" i="22"/>
  <c r="E36" i="22"/>
  <c r="G36" i="22" s="1"/>
  <c r="E34" i="22"/>
  <c r="E33" i="22"/>
  <c r="E32" i="22"/>
  <c r="E31" i="22"/>
  <c r="E29" i="22"/>
  <c r="E28" i="22"/>
  <c r="E27" i="22"/>
  <c r="E26" i="22"/>
  <c r="E25" i="22"/>
  <c r="E24" i="22"/>
  <c r="E22" i="22"/>
  <c r="E20" i="22"/>
  <c r="E19" i="22"/>
  <c r="E17" i="22"/>
  <c r="E15" i="22"/>
  <c r="E14" i="22"/>
  <c r="G14" i="22" s="1"/>
  <c r="E13" i="22"/>
  <c r="E8" i="22"/>
  <c r="E7" i="22"/>
  <c r="E72" i="23"/>
  <c r="E71" i="23"/>
  <c r="E70" i="23"/>
  <c r="G70" i="23" s="1"/>
  <c r="E65" i="23"/>
  <c r="E64" i="23"/>
  <c r="G64" i="23" s="1"/>
  <c r="E63" i="23"/>
  <c r="E62" i="23"/>
  <c r="G62" i="23" s="1"/>
  <c r="H62" i="23" s="1"/>
  <c r="E60" i="23"/>
  <c r="E59" i="23"/>
  <c r="E57" i="23"/>
  <c r="G56" i="23"/>
  <c r="H56" i="23" s="1"/>
  <c r="E56" i="23"/>
  <c r="E55" i="23"/>
  <c r="E53" i="23"/>
  <c r="E52" i="23"/>
  <c r="E50" i="23"/>
  <c r="G50" i="23" s="1"/>
  <c r="H50" i="23" s="1"/>
  <c r="E48" i="23"/>
  <c r="E46" i="23"/>
  <c r="E44" i="23"/>
  <c r="E42" i="23"/>
  <c r="G42" i="23" s="1"/>
  <c r="H42" i="23" s="1"/>
  <c r="E40" i="23"/>
  <c r="E38" i="23"/>
  <c r="E36" i="23"/>
  <c r="E34" i="23"/>
  <c r="G34" i="23" s="1"/>
  <c r="H34" i="23" s="1"/>
  <c r="E33" i="23"/>
  <c r="E32" i="23"/>
  <c r="E31" i="23"/>
  <c r="E29" i="23"/>
  <c r="G29" i="23" s="1"/>
  <c r="H29" i="23" s="1"/>
  <c r="E28" i="23"/>
  <c r="E27" i="23"/>
  <c r="E26" i="23"/>
  <c r="E25" i="23"/>
  <c r="G25" i="23" s="1"/>
  <c r="H25" i="23" s="1"/>
  <c r="E24" i="23"/>
  <c r="E22" i="23"/>
  <c r="E20" i="23"/>
  <c r="G19" i="23"/>
  <c r="H19" i="23" s="1"/>
  <c r="E19" i="23"/>
  <c r="E17" i="23"/>
  <c r="E15" i="23"/>
  <c r="E14" i="23"/>
  <c r="E13" i="23"/>
  <c r="G13" i="23" s="1"/>
  <c r="H13" i="23" s="1"/>
  <c r="E8" i="23"/>
  <c r="E7" i="23"/>
  <c r="E72" i="24"/>
  <c r="E71" i="24"/>
  <c r="G71" i="24" s="1"/>
  <c r="H71" i="24" s="1"/>
  <c r="E70" i="24"/>
  <c r="G65" i="24"/>
  <c r="E65" i="24"/>
  <c r="E64" i="24"/>
  <c r="E63" i="24"/>
  <c r="E62" i="24"/>
  <c r="G60" i="24"/>
  <c r="E60" i="24"/>
  <c r="E59" i="24"/>
  <c r="E57" i="24"/>
  <c r="E56" i="24"/>
  <c r="E55" i="24"/>
  <c r="E53" i="24"/>
  <c r="E52" i="24"/>
  <c r="E50" i="24"/>
  <c r="E48" i="24"/>
  <c r="E46" i="24"/>
  <c r="E44" i="24"/>
  <c r="E42" i="24"/>
  <c r="E40" i="24"/>
  <c r="E38" i="24"/>
  <c r="E36" i="24"/>
  <c r="E34" i="24"/>
  <c r="G33" i="24"/>
  <c r="E33" i="24"/>
  <c r="E32" i="24"/>
  <c r="E31" i="24"/>
  <c r="E29" i="24"/>
  <c r="E28" i="24"/>
  <c r="E27" i="24"/>
  <c r="E26" i="24"/>
  <c r="E25" i="24"/>
  <c r="E24" i="24"/>
  <c r="E22" i="24"/>
  <c r="E20" i="24"/>
  <c r="E19" i="24"/>
  <c r="E17" i="24"/>
  <c r="E15" i="24"/>
  <c r="E14" i="24"/>
  <c r="E13" i="24"/>
  <c r="E8" i="24"/>
  <c r="E7" i="24"/>
  <c r="E77" i="25"/>
  <c r="E76" i="25"/>
  <c r="E75" i="25"/>
  <c r="E74" i="25"/>
  <c r="E78" i="25" s="1"/>
  <c r="E69" i="25"/>
  <c r="E68" i="25"/>
  <c r="E67" i="25"/>
  <c r="E66" i="25"/>
  <c r="E65" i="25"/>
  <c r="E63" i="25"/>
  <c r="E62" i="25"/>
  <c r="E61" i="25"/>
  <c r="E59" i="25"/>
  <c r="E58" i="25"/>
  <c r="E57" i="25"/>
  <c r="E55" i="25"/>
  <c r="E53" i="25"/>
  <c r="E52" i="25"/>
  <c r="E50" i="25"/>
  <c r="E48" i="25"/>
  <c r="E46" i="25"/>
  <c r="E44" i="25"/>
  <c r="E42" i="25"/>
  <c r="E40" i="25"/>
  <c r="E38" i="25"/>
  <c r="E36" i="25"/>
  <c r="E34" i="25"/>
  <c r="E33" i="25"/>
  <c r="E32" i="25"/>
  <c r="E31" i="25"/>
  <c r="E29" i="25"/>
  <c r="E28" i="25"/>
  <c r="E27" i="25"/>
  <c r="E26" i="25"/>
  <c r="E25" i="25"/>
  <c r="E24" i="25"/>
  <c r="E22" i="25"/>
  <c r="E20" i="25"/>
  <c r="E19" i="25"/>
  <c r="E17" i="25"/>
  <c r="E15" i="25"/>
  <c r="E14" i="25"/>
  <c r="E13" i="25"/>
  <c r="E8" i="25"/>
  <c r="E7" i="25"/>
  <c r="E81" i="73"/>
  <c r="E80" i="73"/>
  <c r="E79" i="73"/>
  <c r="E82" i="73" s="1"/>
  <c r="E74" i="73"/>
  <c r="E73" i="73"/>
  <c r="E72" i="73"/>
  <c r="E71" i="73"/>
  <c r="G71" i="73" s="1"/>
  <c r="E69" i="73"/>
  <c r="E68" i="73"/>
  <c r="E66" i="73"/>
  <c r="E65" i="73"/>
  <c r="E64" i="73"/>
  <c r="E62" i="73"/>
  <c r="E61" i="73"/>
  <c r="E59" i="73"/>
  <c r="G59" i="73" s="1"/>
  <c r="E57" i="73"/>
  <c r="E55" i="73"/>
  <c r="E53" i="73"/>
  <c r="E51" i="73"/>
  <c r="E49" i="73"/>
  <c r="E47" i="73"/>
  <c r="E45" i="73"/>
  <c r="G43" i="73"/>
  <c r="E43" i="73"/>
  <c r="E42" i="73"/>
  <c r="E41" i="73"/>
  <c r="E40" i="73"/>
  <c r="E39" i="73"/>
  <c r="E38" i="73"/>
  <c r="E37" i="73"/>
  <c r="E36" i="73"/>
  <c r="E35" i="73"/>
  <c r="G35" i="73" s="1"/>
  <c r="E33" i="73"/>
  <c r="E32" i="73"/>
  <c r="E31" i="73"/>
  <c r="E30" i="73"/>
  <c r="E29" i="73"/>
  <c r="E28" i="73"/>
  <c r="E27" i="73"/>
  <c r="E25" i="73"/>
  <c r="G25" i="73" s="1"/>
  <c r="E23" i="73"/>
  <c r="G23" i="73" s="1"/>
  <c r="E22" i="73"/>
  <c r="E20" i="73"/>
  <c r="G20" i="73" s="1"/>
  <c r="E18" i="73"/>
  <c r="G18" i="73" s="1"/>
  <c r="E17" i="73"/>
  <c r="G17" i="73" s="1"/>
  <c r="E16" i="73"/>
  <c r="E14" i="73"/>
  <c r="G14" i="73" s="1"/>
  <c r="E13" i="73"/>
  <c r="G13" i="73" s="1"/>
  <c r="E8" i="73"/>
  <c r="E7" i="73"/>
  <c r="G89" i="74"/>
  <c r="E89" i="74"/>
  <c r="E88" i="74"/>
  <c r="E87" i="74"/>
  <c r="G87" i="74" s="1"/>
  <c r="H87" i="74" s="1"/>
  <c r="E86" i="74"/>
  <c r="E81" i="74"/>
  <c r="E80" i="74"/>
  <c r="E79" i="74"/>
  <c r="E78" i="74"/>
  <c r="E77" i="74"/>
  <c r="G77" i="74" s="1"/>
  <c r="E75" i="74"/>
  <c r="G74" i="74"/>
  <c r="H74" i="74" s="1"/>
  <c r="E74" i="74"/>
  <c r="E73" i="74"/>
  <c r="G73" i="74" s="1"/>
  <c r="E71" i="74"/>
  <c r="E70" i="74"/>
  <c r="E69" i="74"/>
  <c r="G69" i="74" s="1"/>
  <c r="E67" i="74"/>
  <c r="E66" i="74"/>
  <c r="G66" i="74" s="1"/>
  <c r="H66" i="74" s="1"/>
  <c r="E64" i="74"/>
  <c r="G63" i="74"/>
  <c r="E63" i="74"/>
  <c r="E61" i="74"/>
  <c r="E59" i="74"/>
  <c r="E57" i="74"/>
  <c r="E55" i="74"/>
  <c r="E53" i="74"/>
  <c r="E51" i="74"/>
  <c r="G51" i="74" s="1"/>
  <c r="E49" i="74"/>
  <c r="E47" i="74"/>
  <c r="G47" i="74" s="1"/>
  <c r="H47" i="74" s="1"/>
  <c r="E45" i="74"/>
  <c r="G45" i="74" s="1"/>
  <c r="E43" i="74"/>
  <c r="E42" i="74"/>
  <c r="E41" i="74"/>
  <c r="G41" i="74" s="1"/>
  <c r="G40" i="74"/>
  <c r="E40" i="74"/>
  <c r="E39" i="74"/>
  <c r="E38" i="74"/>
  <c r="E37" i="74"/>
  <c r="G37" i="74" s="1"/>
  <c r="H37" i="74" s="1"/>
  <c r="E36" i="74"/>
  <c r="G36" i="74" s="1"/>
  <c r="E35" i="74"/>
  <c r="E33" i="74"/>
  <c r="E32" i="74"/>
  <c r="H31" i="74"/>
  <c r="E31" i="74"/>
  <c r="G31" i="74" s="1"/>
  <c r="E30" i="74"/>
  <c r="E29" i="74"/>
  <c r="E28" i="74"/>
  <c r="E27" i="74"/>
  <c r="G27" i="74" s="1"/>
  <c r="E25" i="74"/>
  <c r="G25" i="74" s="1"/>
  <c r="E23" i="74"/>
  <c r="E22" i="74"/>
  <c r="E20" i="74"/>
  <c r="G18" i="74"/>
  <c r="H18" i="74" s="1"/>
  <c r="E18" i="74"/>
  <c r="E17" i="74"/>
  <c r="E16" i="74"/>
  <c r="E14" i="74"/>
  <c r="G14" i="74" s="1"/>
  <c r="H14" i="74" s="1"/>
  <c r="E13" i="74"/>
  <c r="E8" i="74"/>
  <c r="G8" i="74" s="1"/>
  <c r="E7" i="74"/>
  <c r="E86" i="75"/>
  <c r="E85" i="75"/>
  <c r="E84" i="75"/>
  <c r="E83" i="75"/>
  <c r="G83" i="75" s="1"/>
  <c r="E78" i="75"/>
  <c r="G78" i="75" s="1"/>
  <c r="G77" i="75"/>
  <c r="E77" i="75"/>
  <c r="G76" i="75"/>
  <c r="E76" i="75"/>
  <c r="E75" i="75"/>
  <c r="E74" i="75"/>
  <c r="G74" i="75" s="1"/>
  <c r="G72" i="75"/>
  <c r="E72" i="75"/>
  <c r="E71" i="75"/>
  <c r="E70" i="75"/>
  <c r="E68" i="75"/>
  <c r="E67" i="75"/>
  <c r="G67" i="75" s="1"/>
  <c r="E66" i="75"/>
  <c r="E64" i="75"/>
  <c r="G62" i="75"/>
  <c r="E62" i="75"/>
  <c r="E61" i="75"/>
  <c r="E59" i="75"/>
  <c r="E57" i="75"/>
  <c r="E55" i="75"/>
  <c r="G53" i="75"/>
  <c r="E53" i="75"/>
  <c r="E51" i="75"/>
  <c r="E49" i="75"/>
  <c r="E47" i="75"/>
  <c r="E45" i="75"/>
  <c r="E43" i="75"/>
  <c r="E42" i="75"/>
  <c r="E41" i="75"/>
  <c r="G41" i="75" s="1"/>
  <c r="E40" i="75"/>
  <c r="E39" i="75"/>
  <c r="E38" i="75"/>
  <c r="E37" i="75"/>
  <c r="E36" i="75"/>
  <c r="E35" i="75"/>
  <c r="E33" i="75"/>
  <c r="E32" i="75"/>
  <c r="E31" i="75"/>
  <c r="G31" i="75" s="1"/>
  <c r="E30" i="75"/>
  <c r="E29" i="75"/>
  <c r="E28" i="75"/>
  <c r="E27" i="75"/>
  <c r="G27" i="75" s="1"/>
  <c r="E25" i="75"/>
  <c r="G25" i="75" s="1"/>
  <c r="E23" i="75"/>
  <c r="G22" i="75"/>
  <c r="E22" i="75"/>
  <c r="E20" i="75"/>
  <c r="G20" i="75" s="1"/>
  <c r="G18" i="75"/>
  <c r="E18" i="75"/>
  <c r="E17" i="75"/>
  <c r="E16" i="75"/>
  <c r="G16" i="75" s="1"/>
  <c r="E14" i="75"/>
  <c r="G14" i="75" s="1"/>
  <c r="E13" i="75"/>
  <c r="G13" i="75" s="1"/>
  <c r="E8" i="75"/>
  <c r="E7" i="75"/>
  <c r="E82" i="76"/>
  <c r="G81" i="76"/>
  <c r="E81" i="76"/>
  <c r="E80" i="76"/>
  <c r="E79" i="76"/>
  <c r="E74" i="76"/>
  <c r="E73" i="76"/>
  <c r="E72" i="76"/>
  <c r="G71" i="76"/>
  <c r="E71" i="76"/>
  <c r="E69" i="76"/>
  <c r="E68" i="76"/>
  <c r="G66" i="76"/>
  <c r="E66" i="76"/>
  <c r="E65" i="76"/>
  <c r="E64" i="76"/>
  <c r="E62" i="76"/>
  <c r="E61" i="76"/>
  <c r="E59" i="76"/>
  <c r="G59" i="76" s="1"/>
  <c r="E57" i="76"/>
  <c r="E55" i="76"/>
  <c r="E53" i="76"/>
  <c r="G53" i="76" s="1"/>
  <c r="G51" i="76"/>
  <c r="E51" i="76"/>
  <c r="E49" i="76"/>
  <c r="E47" i="76"/>
  <c r="E45" i="76"/>
  <c r="G43" i="76"/>
  <c r="E43" i="76"/>
  <c r="E42" i="76"/>
  <c r="E41" i="76"/>
  <c r="E40" i="76"/>
  <c r="G40" i="76" s="1"/>
  <c r="G39" i="76"/>
  <c r="E39" i="76"/>
  <c r="E38" i="76"/>
  <c r="E37" i="76"/>
  <c r="E36" i="76"/>
  <c r="E35" i="76"/>
  <c r="G35" i="76" s="1"/>
  <c r="E33" i="76"/>
  <c r="E32" i="76"/>
  <c r="E31" i="76"/>
  <c r="E30" i="76"/>
  <c r="E29" i="76"/>
  <c r="E28" i="76"/>
  <c r="E27" i="76"/>
  <c r="E25" i="76"/>
  <c r="E23" i="76"/>
  <c r="E22" i="76"/>
  <c r="E20" i="76"/>
  <c r="G20" i="76" s="1"/>
  <c r="E18" i="76"/>
  <c r="E17" i="76"/>
  <c r="E16" i="76"/>
  <c r="E14" i="76"/>
  <c r="E13" i="76"/>
  <c r="G13" i="76" s="1"/>
  <c r="E8" i="76"/>
  <c r="E7" i="76"/>
  <c r="G7" i="76" s="1"/>
  <c r="E81" i="77"/>
  <c r="E80" i="77"/>
  <c r="G80" i="77" s="1"/>
  <c r="E79" i="77"/>
  <c r="G74" i="77"/>
  <c r="E74" i="77"/>
  <c r="E73" i="77"/>
  <c r="E72" i="77"/>
  <c r="E71" i="77"/>
  <c r="E69" i="77"/>
  <c r="G69" i="77" s="1"/>
  <c r="E68" i="77"/>
  <c r="E66" i="77"/>
  <c r="E65" i="77"/>
  <c r="G64" i="77"/>
  <c r="E64" i="77"/>
  <c r="E62" i="77"/>
  <c r="E61" i="77"/>
  <c r="E59" i="77"/>
  <c r="G59" i="77" s="1"/>
  <c r="H59" i="77" s="1"/>
  <c r="E57" i="77"/>
  <c r="G57" i="77" s="1"/>
  <c r="E55" i="77"/>
  <c r="E53" i="77"/>
  <c r="G51" i="77"/>
  <c r="H51" i="77" s="1"/>
  <c r="E51" i="77"/>
  <c r="G49" i="77"/>
  <c r="E49" i="77"/>
  <c r="E47" i="77"/>
  <c r="E45" i="77"/>
  <c r="G43" i="77"/>
  <c r="E43" i="77"/>
  <c r="E42" i="77"/>
  <c r="E41" i="77"/>
  <c r="E40" i="77"/>
  <c r="E39" i="77"/>
  <c r="E38" i="77"/>
  <c r="E37" i="77"/>
  <c r="E36" i="77"/>
  <c r="E35" i="77"/>
  <c r="E33" i="77"/>
  <c r="G33" i="77" s="1"/>
  <c r="E32" i="77"/>
  <c r="E31" i="77"/>
  <c r="E30" i="77"/>
  <c r="E29" i="77"/>
  <c r="E28" i="77"/>
  <c r="E27" i="77"/>
  <c r="H25" i="77"/>
  <c r="G25" i="77"/>
  <c r="E25" i="77"/>
  <c r="E23" i="77"/>
  <c r="E22" i="77"/>
  <c r="E20" i="77"/>
  <c r="E18" i="77"/>
  <c r="G18" i="77" s="1"/>
  <c r="H18" i="77" s="1"/>
  <c r="E17" i="77"/>
  <c r="E16" i="77"/>
  <c r="G16" i="77" s="1"/>
  <c r="E14" i="77"/>
  <c r="G13" i="77"/>
  <c r="E13" i="77"/>
  <c r="E8" i="77"/>
  <c r="E7" i="77"/>
  <c r="E72" i="78"/>
  <c r="E71" i="78"/>
  <c r="G71" i="78" s="1"/>
  <c r="E70" i="78"/>
  <c r="E65" i="78"/>
  <c r="E64" i="78"/>
  <c r="E63" i="78"/>
  <c r="E62" i="78"/>
  <c r="G62" i="78" s="1"/>
  <c r="E60" i="78"/>
  <c r="G59" i="78"/>
  <c r="E59" i="78"/>
  <c r="E57" i="78"/>
  <c r="G57" i="78" s="1"/>
  <c r="H56" i="78"/>
  <c r="E56" i="78"/>
  <c r="G56" i="78" s="1"/>
  <c r="G55" i="78"/>
  <c r="E55" i="78"/>
  <c r="G53" i="78"/>
  <c r="E53" i="78"/>
  <c r="G52" i="78"/>
  <c r="E52" i="78"/>
  <c r="E50" i="78"/>
  <c r="E48" i="78"/>
  <c r="E46" i="78"/>
  <c r="G44" i="78"/>
  <c r="E44" i="78"/>
  <c r="E42" i="78"/>
  <c r="G42" i="78" s="1"/>
  <c r="E40" i="78"/>
  <c r="E38" i="78"/>
  <c r="E36" i="78"/>
  <c r="H34" i="78"/>
  <c r="E34" i="78"/>
  <c r="G34" i="78" s="1"/>
  <c r="E33" i="78"/>
  <c r="E32" i="78"/>
  <c r="G32" i="78" s="1"/>
  <c r="E31" i="78"/>
  <c r="G31" i="78" s="1"/>
  <c r="E29" i="78"/>
  <c r="G29" i="78" s="1"/>
  <c r="E28" i="78"/>
  <c r="G28" i="78" s="1"/>
  <c r="E27" i="78"/>
  <c r="G27" i="78" s="1"/>
  <c r="G26" i="78"/>
  <c r="E26" i="78"/>
  <c r="E25" i="78"/>
  <c r="E24" i="78"/>
  <c r="E22" i="78"/>
  <c r="E20" i="78"/>
  <c r="G20" i="78" s="1"/>
  <c r="E19" i="78"/>
  <c r="G19" i="78" s="1"/>
  <c r="E17" i="78"/>
  <c r="E15" i="78"/>
  <c r="E14" i="78"/>
  <c r="H13" i="78"/>
  <c r="E13" i="78"/>
  <c r="G13" i="78" s="1"/>
  <c r="E8" i="78"/>
  <c r="E7" i="78"/>
  <c r="G7" i="78" s="1"/>
  <c r="E72" i="79"/>
  <c r="G72" i="79" s="1"/>
  <c r="H72" i="79" s="1"/>
  <c r="E71" i="79"/>
  <c r="G71" i="79" s="1"/>
  <c r="E70" i="79"/>
  <c r="E65" i="79"/>
  <c r="G65" i="79" s="1"/>
  <c r="E64" i="79"/>
  <c r="G64" i="79" s="1"/>
  <c r="H64" i="79" s="1"/>
  <c r="G63" i="79"/>
  <c r="E63" i="79"/>
  <c r="E62" i="79"/>
  <c r="E60" i="79"/>
  <c r="G60" i="79" s="1"/>
  <c r="E59" i="79"/>
  <c r="G59" i="79" s="1"/>
  <c r="E57" i="79"/>
  <c r="E56" i="79"/>
  <c r="G56" i="79" s="1"/>
  <c r="H56" i="79" s="1"/>
  <c r="G55" i="79"/>
  <c r="E55" i="79"/>
  <c r="E53" i="79"/>
  <c r="G53" i="79" s="1"/>
  <c r="H53" i="79" s="1"/>
  <c r="E52" i="79"/>
  <c r="G52" i="79" s="1"/>
  <c r="E50" i="79"/>
  <c r="G50" i="79" s="1"/>
  <c r="E48" i="79"/>
  <c r="E46" i="79"/>
  <c r="E44" i="79"/>
  <c r="E42" i="79"/>
  <c r="H40" i="79"/>
  <c r="G40" i="79"/>
  <c r="E40" i="79"/>
  <c r="E38" i="79"/>
  <c r="E36" i="79"/>
  <c r="G36" i="79" s="1"/>
  <c r="E34" i="79"/>
  <c r="G34" i="79" s="1"/>
  <c r="H34" i="79" s="1"/>
  <c r="E33" i="79"/>
  <c r="G33" i="79" s="1"/>
  <c r="H33" i="79" s="1"/>
  <c r="G32" i="79"/>
  <c r="E32" i="79"/>
  <c r="E31" i="79"/>
  <c r="E29" i="79"/>
  <c r="G28" i="79"/>
  <c r="E28" i="79"/>
  <c r="E27" i="79"/>
  <c r="E26" i="79"/>
  <c r="H25" i="79"/>
  <c r="E25" i="79"/>
  <c r="G25" i="79" s="1"/>
  <c r="E24" i="79"/>
  <c r="E22" i="79"/>
  <c r="G22" i="79" s="1"/>
  <c r="H22" i="79" s="1"/>
  <c r="E20" i="79"/>
  <c r="G20" i="79" s="1"/>
  <c r="G19" i="79"/>
  <c r="H19" i="79" s="1"/>
  <c r="E19" i="79"/>
  <c r="E17" i="79"/>
  <c r="G17" i="79" s="1"/>
  <c r="H17" i="79" s="1"/>
  <c r="G15" i="79"/>
  <c r="E15" i="79"/>
  <c r="H15" i="79" s="1"/>
  <c r="E14" i="79"/>
  <c r="E13" i="79"/>
  <c r="E8" i="79"/>
  <c r="G8" i="79" s="1"/>
  <c r="E7" i="79"/>
  <c r="G7" i="79" s="1"/>
  <c r="E72" i="80"/>
  <c r="G72" i="80" s="1"/>
  <c r="E71" i="80"/>
  <c r="G71" i="80" s="1"/>
  <c r="E70" i="80"/>
  <c r="G70" i="80" s="1"/>
  <c r="E65" i="80"/>
  <c r="G65" i="80" s="1"/>
  <c r="G64" i="80"/>
  <c r="H64" i="80" s="1"/>
  <c r="E64" i="80"/>
  <c r="E63" i="80"/>
  <c r="G63" i="80" s="1"/>
  <c r="H63" i="80" s="1"/>
  <c r="G62" i="80"/>
  <c r="H62" i="80" s="1"/>
  <c r="E62" i="80"/>
  <c r="G60" i="80"/>
  <c r="E60" i="80"/>
  <c r="G59" i="80"/>
  <c r="H59" i="80" s="1"/>
  <c r="E59" i="80"/>
  <c r="G57" i="80"/>
  <c r="H57" i="80" s="1"/>
  <c r="E57" i="80"/>
  <c r="E56" i="80"/>
  <c r="E55" i="80"/>
  <c r="G55" i="80" s="1"/>
  <c r="E53" i="80"/>
  <c r="G53" i="80" s="1"/>
  <c r="H53" i="80" s="1"/>
  <c r="E52" i="80"/>
  <c r="G52" i="80" s="1"/>
  <c r="H52" i="80" s="1"/>
  <c r="G50" i="80"/>
  <c r="E50" i="80"/>
  <c r="H50" i="80" s="1"/>
  <c r="E48" i="80"/>
  <c r="G48" i="80" s="1"/>
  <c r="E46" i="80"/>
  <c r="G46" i="80" s="1"/>
  <c r="H46" i="80" s="1"/>
  <c r="G44" i="80"/>
  <c r="H44" i="80" s="1"/>
  <c r="E44" i="80"/>
  <c r="E42" i="80"/>
  <c r="G42" i="80" s="1"/>
  <c r="H42" i="80" s="1"/>
  <c r="E40" i="80"/>
  <c r="G40" i="80" s="1"/>
  <c r="G38" i="80"/>
  <c r="H38" i="80" s="1"/>
  <c r="E38" i="80"/>
  <c r="E36" i="80"/>
  <c r="G36" i="80" s="1"/>
  <c r="H36" i="80" s="1"/>
  <c r="G34" i="80"/>
  <c r="H34" i="80" s="1"/>
  <c r="E34" i="80"/>
  <c r="G33" i="80"/>
  <c r="E33" i="80"/>
  <c r="G32" i="80"/>
  <c r="H32" i="80" s="1"/>
  <c r="E32" i="80"/>
  <c r="G31" i="80"/>
  <c r="E31" i="80"/>
  <c r="E29" i="80"/>
  <c r="G29" i="80" s="1"/>
  <c r="H29" i="80" s="1"/>
  <c r="E28" i="80"/>
  <c r="G28" i="80" s="1"/>
  <c r="E27" i="80"/>
  <c r="G27" i="80" s="1"/>
  <c r="H27" i="80" s="1"/>
  <c r="E26" i="80"/>
  <c r="G25" i="80"/>
  <c r="E25" i="80"/>
  <c r="H25" i="80" s="1"/>
  <c r="G24" i="80"/>
  <c r="E24" i="80"/>
  <c r="E22" i="80"/>
  <c r="G22" i="80" s="1"/>
  <c r="H22" i="80" s="1"/>
  <c r="G20" i="80"/>
  <c r="E20" i="80"/>
  <c r="E19" i="80"/>
  <c r="G19" i="80" s="1"/>
  <c r="H19" i="80" s="1"/>
  <c r="E17" i="80"/>
  <c r="G17" i="80" s="1"/>
  <c r="G15" i="80"/>
  <c r="H15" i="80" s="1"/>
  <c r="E15" i="80"/>
  <c r="E14" i="80"/>
  <c r="G13" i="80"/>
  <c r="H13" i="80" s="1"/>
  <c r="E13" i="80"/>
  <c r="E8" i="80"/>
  <c r="G8" i="80" s="1"/>
  <c r="H8" i="80" s="1"/>
  <c r="E7" i="80"/>
  <c r="G72" i="81"/>
  <c r="E72" i="81"/>
  <c r="H71" i="81"/>
  <c r="G71" i="81"/>
  <c r="E71" i="81"/>
  <c r="E70" i="81"/>
  <c r="G70" i="81" s="1"/>
  <c r="G73" i="81" s="1"/>
  <c r="G65" i="81"/>
  <c r="H65" i="81" s="1"/>
  <c r="E65" i="81"/>
  <c r="G64" i="81"/>
  <c r="E64" i="81"/>
  <c r="G63" i="81"/>
  <c r="H63" i="81" s="1"/>
  <c r="E63" i="81"/>
  <c r="G62" i="81"/>
  <c r="E62" i="81"/>
  <c r="E60" i="81"/>
  <c r="E59" i="81"/>
  <c r="G59" i="81" s="1"/>
  <c r="E57" i="81"/>
  <c r="G57" i="81" s="1"/>
  <c r="H57" i="81" s="1"/>
  <c r="E56" i="81"/>
  <c r="G55" i="81"/>
  <c r="E55" i="81"/>
  <c r="H55" i="81" s="1"/>
  <c r="G53" i="81"/>
  <c r="E53" i="81"/>
  <c r="E52" i="81"/>
  <c r="G52" i="81" s="1"/>
  <c r="H52" i="81" s="1"/>
  <c r="G50" i="81"/>
  <c r="E50" i="81"/>
  <c r="E48" i="81"/>
  <c r="G48" i="81" s="1"/>
  <c r="H48" i="81" s="1"/>
  <c r="E46" i="81"/>
  <c r="G46" i="81" s="1"/>
  <c r="G44" i="81"/>
  <c r="H44" i="81" s="1"/>
  <c r="E44" i="81"/>
  <c r="E42" i="81"/>
  <c r="G40" i="81"/>
  <c r="H40" i="81" s="1"/>
  <c r="E40" i="81"/>
  <c r="G38" i="81"/>
  <c r="E38" i="81"/>
  <c r="G36" i="81"/>
  <c r="H36" i="81" s="1"/>
  <c r="E36" i="81"/>
  <c r="G34" i="81"/>
  <c r="E34" i="81"/>
  <c r="E33" i="81"/>
  <c r="E32" i="81"/>
  <c r="G32" i="81" s="1"/>
  <c r="E31" i="81"/>
  <c r="G31" i="81" s="1"/>
  <c r="H31" i="81" s="1"/>
  <c r="E29" i="81"/>
  <c r="E28" i="81"/>
  <c r="G28" i="81" s="1"/>
  <c r="H28" i="81" s="1"/>
  <c r="G27" i="81"/>
  <c r="E27" i="81"/>
  <c r="E26" i="81"/>
  <c r="G26" i="81" s="1"/>
  <c r="H26" i="81" s="1"/>
  <c r="E25" i="81"/>
  <c r="G24" i="81"/>
  <c r="H24" i="81" s="1"/>
  <c r="E24" i="81"/>
  <c r="G22" i="81"/>
  <c r="E22" i="81"/>
  <c r="G20" i="81"/>
  <c r="H20" i="81" s="1"/>
  <c r="E20" i="81"/>
  <c r="E19" i="81"/>
  <c r="H17" i="81"/>
  <c r="G17" i="81"/>
  <c r="E17" i="81"/>
  <c r="E15" i="81"/>
  <c r="G15" i="81" s="1"/>
  <c r="G14" i="81"/>
  <c r="H14" i="81" s="1"/>
  <c r="E14" i="81"/>
  <c r="E13" i="81"/>
  <c r="E8" i="81"/>
  <c r="E7" i="81"/>
  <c r="E77" i="82"/>
  <c r="G77" i="82" s="1"/>
  <c r="H77" i="82" s="1"/>
  <c r="E76" i="82"/>
  <c r="E75" i="82"/>
  <c r="E74" i="82"/>
  <c r="G69" i="82"/>
  <c r="H69" i="82" s="1"/>
  <c r="E69" i="82"/>
  <c r="G68" i="82"/>
  <c r="E68" i="82"/>
  <c r="E67" i="82"/>
  <c r="G67" i="82" s="1"/>
  <c r="H67" i="82" s="1"/>
  <c r="E66" i="82"/>
  <c r="E65" i="82"/>
  <c r="G65" i="82" s="1"/>
  <c r="H65" i="82" s="1"/>
  <c r="G63" i="82"/>
  <c r="E63" i="82"/>
  <c r="E62" i="82"/>
  <c r="G62" i="82" s="1"/>
  <c r="H62" i="82" s="1"/>
  <c r="E61" i="82"/>
  <c r="E59" i="82"/>
  <c r="G59" i="82" s="1"/>
  <c r="H59" i="82" s="1"/>
  <c r="G58" i="82"/>
  <c r="E58" i="82"/>
  <c r="E57" i="82"/>
  <c r="G57" i="82" s="1"/>
  <c r="H57" i="82" s="1"/>
  <c r="G55" i="82"/>
  <c r="E55" i="82"/>
  <c r="E53" i="82"/>
  <c r="E52" i="82"/>
  <c r="G52" i="82" s="1"/>
  <c r="E50" i="82"/>
  <c r="G50" i="82" s="1"/>
  <c r="H50" i="82" s="1"/>
  <c r="E48" i="82"/>
  <c r="E46" i="82"/>
  <c r="G46" i="82" s="1"/>
  <c r="H46" i="82" s="1"/>
  <c r="E44" i="82"/>
  <c r="G44" i="82" s="1"/>
  <c r="G42" i="82"/>
  <c r="H42" i="82" s="1"/>
  <c r="E42" i="82"/>
  <c r="E40" i="82"/>
  <c r="E38" i="82"/>
  <c r="G38" i="82" s="1"/>
  <c r="H38" i="82" s="1"/>
  <c r="E36" i="82"/>
  <c r="G36" i="82" s="1"/>
  <c r="E34" i="82"/>
  <c r="G34" i="82" s="1"/>
  <c r="H34" i="82" s="1"/>
  <c r="E33" i="82"/>
  <c r="E32" i="82"/>
  <c r="G32" i="82" s="1"/>
  <c r="H32" i="82" s="1"/>
  <c r="E31" i="82"/>
  <c r="G31" i="82" s="1"/>
  <c r="G29" i="82"/>
  <c r="H29" i="82" s="1"/>
  <c r="E29" i="82"/>
  <c r="E28" i="82"/>
  <c r="E27" i="82"/>
  <c r="E26" i="82"/>
  <c r="E25" i="82"/>
  <c r="E24" i="82"/>
  <c r="G24" i="82" s="1"/>
  <c r="E22" i="82"/>
  <c r="G22" i="82" s="1"/>
  <c r="H22" i="82" s="1"/>
  <c r="E20" i="82"/>
  <c r="G19" i="82"/>
  <c r="H19" i="82" s="1"/>
  <c r="E19" i="82"/>
  <c r="E17" i="82"/>
  <c r="G15" i="82"/>
  <c r="H15" i="82" s="1"/>
  <c r="E15" i="82"/>
  <c r="G14" i="82"/>
  <c r="E14" i="82"/>
  <c r="E13" i="82"/>
  <c r="G13" i="82" s="1"/>
  <c r="E8" i="82"/>
  <c r="E7" i="82"/>
  <c r="G7" i="82" s="1"/>
  <c r="E81" i="16"/>
  <c r="E80" i="16"/>
  <c r="G80" i="16" s="1"/>
  <c r="H80" i="16" s="1"/>
  <c r="E79" i="16"/>
  <c r="E82" i="16" s="1"/>
  <c r="G74" i="16"/>
  <c r="E74" i="16"/>
  <c r="H74" i="16" s="1"/>
  <c r="G73" i="16"/>
  <c r="H73" i="16" s="1"/>
  <c r="E73" i="16"/>
  <c r="G72" i="16"/>
  <c r="H72" i="16" s="1"/>
  <c r="E72" i="16"/>
  <c r="G71" i="16"/>
  <c r="E71" i="16"/>
  <c r="E69" i="16"/>
  <c r="E68" i="16"/>
  <c r="E66" i="16"/>
  <c r="E65" i="16"/>
  <c r="E64" i="16"/>
  <c r="G64" i="16" s="1"/>
  <c r="H64" i="16" s="1"/>
  <c r="E62" i="16"/>
  <c r="G62" i="16" s="1"/>
  <c r="H62" i="16" s="1"/>
  <c r="E61" i="16"/>
  <c r="G61" i="16" s="1"/>
  <c r="H61" i="16" s="1"/>
  <c r="G59" i="16"/>
  <c r="E59" i="16"/>
  <c r="H57" i="16"/>
  <c r="G57" i="16"/>
  <c r="E57" i="16"/>
  <c r="G55" i="16"/>
  <c r="E55" i="16"/>
  <c r="H55" i="16" s="1"/>
  <c r="G53" i="16"/>
  <c r="H53" i="16" s="1"/>
  <c r="E53" i="16"/>
  <c r="E51" i="16"/>
  <c r="G51" i="16" s="1"/>
  <c r="G49" i="16"/>
  <c r="E49" i="16"/>
  <c r="H49" i="16" s="1"/>
  <c r="E47" i="16"/>
  <c r="E45" i="16"/>
  <c r="E43" i="16"/>
  <c r="E42" i="16"/>
  <c r="G42" i="16" s="1"/>
  <c r="H42" i="16" s="1"/>
  <c r="E41" i="16"/>
  <c r="G41" i="16" s="1"/>
  <c r="H41" i="16" s="1"/>
  <c r="E40" i="16"/>
  <c r="G40" i="16" s="1"/>
  <c r="H40" i="16" s="1"/>
  <c r="G39" i="16"/>
  <c r="E39" i="16"/>
  <c r="G38" i="16"/>
  <c r="H38" i="16" s="1"/>
  <c r="E38" i="16"/>
  <c r="H37" i="16"/>
  <c r="G37" i="16"/>
  <c r="E37" i="16"/>
  <c r="G36" i="16"/>
  <c r="E36" i="16"/>
  <c r="H36" i="16" s="1"/>
  <c r="E35" i="16"/>
  <c r="E33" i="16"/>
  <c r="G32" i="16"/>
  <c r="E32" i="16"/>
  <c r="H32" i="16" s="1"/>
  <c r="E31" i="16"/>
  <c r="E30" i="16"/>
  <c r="E29" i="16"/>
  <c r="G29" i="16" s="1"/>
  <c r="H29" i="16" s="1"/>
  <c r="E28" i="16"/>
  <c r="G28" i="16" s="1"/>
  <c r="H28" i="16" s="1"/>
  <c r="E27" i="16"/>
  <c r="G27" i="16" s="1"/>
  <c r="H27" i="16" s="1"/>
  <c r="G25" i="16"/>
  <c r="E25" i="16"/>
  <c r="G23" i="16"/>
  <c r="H23" i="16" s="1"/>
  <c r="E23" i="16"/>
  <c r="G22" i="16"/>
  <c r="H22" i="16" s="1"/>
  <c r="E22" i="16"/>
  <c r="H20" i="16"/>
  <c r="G20" i="16"/>
  <c r="E20" i="16"/>
  <c r="E18" i="16"/>
  <c r="E17" i="16"/>
  <c r="E16" i="16"/>
  <c r="G14" i="16"/>
  <c r="E14" i="16"/>
  <c r="H14" i="16" s="1"/>
  <c r="E13" i="16"/>
  <c r="E75" i="16" s="1"/>
  <c r="E8" i="16"/>
  <c r="E7" i="16"/>
  <c r="H56" i="80" l="1"/>
  <c r="E70" i="82"/>
  <c r="G25" i="82"/>
  <c r="H25" i="82" s="1"/>
  <c r="H50" i="81"/>
  <c r="E66" i="80"/>
  <c r="E74" i="80" s="1"/>
  <c r="H20" i="80"/>
  <c r="H28" i="79"/>
  <c r="H59" i="79"/>
  <c r="H71" i="79"/>
  <c r="H29" i="78"/>
  <c r="H43" i="77"/>
  <c r="H77" i="75"/>
  <c r="H36" i="74"/>
  <c r="H60" i="24"/>
  <c r="H35" i="75"/>
  <c r="G38" i="79"/>
  <c r="H38" i="79" s="1"/>
  <c r="H60" i="79"/>
  <c r="G71" i="77"/>
  <c r="H71" i="77" s="1"/>
  <c r="G25" i="76"/>
  <c r="H25" i="76" s="1"/>
  <c r="G35" i="75"/>
  <c r="E66" i="21"/>
  <c r="H14" i="80"/>
  <c r="E73" i="80"/>
  <c r="G29" i="79"/>
  <c r="H29" i="79" s="1"/>
  <c r="G24" i="78"/>
  <c r="H24" i="78" s="1"/>
  <c r="H48" i="78"/>
  <c r="G43" i="75"/>
  <c r="H43" i="75" s="1"/>
  <c r="G59" i="75"/>
  <c r="H59" i="75" s="1"/>
  <c r="H71" i="75"/>
  <c r="G48" i="24"/>
  <c r="H48" i="24" s="1"/>
  <c r="H67" i="75"/>
  <c r="H71" i="78"/>
  <c r="G74" i="82"/>
  <c r="H74" i="82" s="1"/>
  <c r="G33" i="81"/>
  <c r="H33" i="81" s="1"/>
  <c r="G42" i="81"/>
  <c r="H42" i="81" s="1"/>
  <c r="G60" i="81"/>
  <c r="H60" i="81" s="1"/>
  <c r="G14" i="80"/>
  <c r="G66" i="80" s="1"/>
  <c r="G56" i="80"/>
  <c r="G48" i="78"/>
  <c r="G27" i="76"/>
  <c r="H27" i="76" s="1"/>
  <c r="H65" i="76"/>
  <c r="H80" i="76"/>
  <c r="G36" i="75"/>
  <c r="H36" i="75" s="1"/>
  <c r="H61" i="75"/>
  <c r="G71" i="75"/>
  <c r="H33" i="24"/>
  <c r="H25" i="75"/>
  <c r="H27" i="81"/>
  <c r="H51" i="76"/>
  <c r="G65" i="76"/>
  <c r="G80" i="76"/>
  <c r="G45" i="75"/>
  <c r="H45" i="75" s="1"/>
  <c r="G61" i="75"/>
  <c r="H40" i="74"/>
  <c r="H65" i="24"/>
  <c r="H71" i="80"/>
  <c r="H34" i="81"/>
  <c r="H62" i="81"/>
  <c r="H31" i="80"/>
  <c r="H13" i="77"/>
  <c r="H39" i="76"/>
  <c r="H18" i="75"/>
  <c r="H65" i="77"/>
  <c r="H18" i="76"/>
  <c r="H20" i="74"/>
  <c r="H72" i="81"/>
  <c r="H65" i="79"/>
  <c r="H62" i="78"/>
  <c r="G39" i="77"/>
  <c r="H39" i="77" s="1"/>
  <c r="G65" i="77"/>
  <c r="G18" i="76"/>
  <c r="H30" i="76"/>
  <c r="G30" i="75"/>
  <c r="H30" i="75" s="1"/>
  <c r="G39" i="75"/>
  <c r="H39" i="75" s="1"/>
  <c r="H86" i="75"/>
  <c r="G20" i="74"/>
  <c r="G55" i="24"/>
  <c r="H55" i="24" s="1"/>
  <c r="H64" i="23"/>
  <c r="H13" i="75"/>
  <c r="E73" i="79"/>
  <c r="G30" i="76"/>
  <c r="G51" i="75"/>
  <c r="H51" i="75" s="1"/>
  <c r="G86" i="75"/>
  <c r="H56" i="81"/>
  <c r="G56" i="81"/>
  <c r="G26" i="80"/>
  <c r="H26" i="80" s="1"/>
  <c r="G70" i="79"/>
  <c r="G73" i="79" s="1"/>
  <c r="H55" i="78"/>
  <c r="H20" i="76"/>
  <c r="G40" i="75"/>
  <c r="H40" i="75" s="1"/>
  <c r="G66" i="75"/>
  <c r="H66" i="75" s="1"/>
  <c r="H76" i="75"/>
  <c r="G40" i="24"/>
  <c r="H40" i="24" s="1"/>
  <c r="E9" i="77"/>
  <c r="E9" i="18"/>
  <c r="E80" i="18" s="1"/>
  <c r="E9" i="74"/>
  <c r="E9" i="81"/>
  <c r="E9" i="80"/>
  <c r="E67" i="80" s="1"/>
  <c r="E9" i="21"/>
  <c r="E67" i="21" s="1"/>
  <c r="E9" i="82"/>
  <c r="E71" i="82" s="1"/>
  <c r="G7" i="81"/>
  <c r="G8" i="81"/>
  <c r="H8" i="81" s="1"/>
  <c r="E9" i="79"/>
  <c r="G9" i="79"/>
  <c r="G7" i="75"/>
  <c r="H7" i="75" s="1"/>
  <c r="G7" i="74"/>
  <c r="H7" i="74" s="1"/>
  <c r="E9" i="73"/>
  <c r="E76" i="73" s="1"/>
  <c r="G7" i="73"/>
  <c r="H7" i="73" s="1"/>
  <c r="E9" i="16"/>
  <c r="E76" i="16" s="1"/>
  <c r="G7" i="16"/>
  <c r="H7" i="16" s="1"/>
  <c r="E83" i="16"/>
  <c r="H45" i="16"/>
  <c r="H16" i="16"/>
  <c r="H66" i="16"/>
  <c r="H68" i="16"/>
  <c r="H33" i="16"/>
  <c r="G8" i="16"/>
  <c r="H8" i="16" s="1"/>
  <c r="G16" i="16"/>
  <c r="G33" i="16"/>
  <c r="G66" i="16"/>
  <c r="H13" i="82"/>
  <c r="G20" i="82"/>
  <c r="H20" i="82" s="1"/>
  <c r="G27" i="82"/>
  <c r="H27" i="82" s="1"/>
  <c r="G75" i="82"/>
  <c r="G14" i="79"/>
  <c r="H14" i="79" s="1"/>
  <c r="H24" i="79"/>
  <c r="G24" i="79"/>
  <c r="G42" i="79"/>
  <c r="H42" i="79" s="1"/>
  <c r="G50" i="78"/>
  <c r="H50" i="78" s="1"/>
  <c r="G45" i="77"/>
  <c r="H45" i="77" s="1"/>
  <c r="E9" i="75"/>
  <c r="G8" i="75"/>
  <c r="H8" i="75" s="1"/>
  <c r="H39" i="16"/>
  <c r="G43" i="16"/>
  <c r="H43" i="16" s="1"/>
  <c r="G79" i="16"/>
  <c r="H14" i="82"/>
  <c r="G33" i="82"/>
  <c r="H33" i="82" s="1"/>
  <c r="H44" i="82"/>
  <c r="G53" i="82"/>
  <c r="H53" i="82" s="1"/>
  <c r="G61" i="82"/>
  <c r="H61" i="82" s="1"/>
  <c r="H68" i="82"/>
  <c r="H46" i="81"/>
  <c r="H28" i="80"/>
  <c r="H55" i="80"/>
  <c r="G35" i="77"/>
  <c r="H35" i="77" s="1"/>
  <c r="G8" i="76"/>
  <c r="H8" i="76" s="1"/>
  <c r="H35" i="16"/>
  <c r="H28" i="82"/>
  <c r="G76" i="82"/>
  <c r="H76" i="82" s="1"/>
  <c r="G46" i="79"/>
  <c r="H46" i="79" s="1"/>
  <c r="E66" i="78"/>
  <c r="G14" i="78"/>
  <c r="H14" i="78" s="1"/>
  <c r="G55" i="75"/>
  <c r="H55" i="75" s="1"/>
  <c r="G17" i="16"/>
  <c r="H17" i="16" s="1"/>
  <c r="H30" i="16"/>
  <c r="G35" i="16"/>
  <c r="G45" i="16"/>
  <c r="G68" i="16"/>
  <c r="H7" i="82"/>
  <c r="G28" i="82"/>
  <c r="H55" i="82"/>
  <c r="H22" i="81"/>
  <c r="G48" i="79"/>
  <c r="H48" i="79" s="1"/>
  <c r="G36" i="76"/>
  <c r="H36" i="76" s="1"/>
  <c r="E66" i="79"/>
  <c r="G13" i="79"/>
  <c r="H25" i="16"/>
  <c r="G30" i="16"/>
  <c r="H24" i="82"/>
  <c r="H36" i="82"/>
  <c r="H63" i="82"/>
  <c r="H29" i="81"/>
  <c r="H38" i="81"/>
  <c r="H64" i="81"/>
  <c r="H24" i="80"/>
  <c r="H48" i="80"/>
  <c r="G27" i="79"/>
  <c r="H27" i="79" s="1"/>
  <c r="H50" i="79"/>
  <c r="G17" i="78"/>
  <c r="H17" i="78" s="1"/>
  <c r="H28" i="78"/>
  <c r="H38" i="77"/>
  <c r="G38" i="77"/>
  <c r="G38" i="24"/>
  <c r="H38" i="24" s="1"/>
  <c r="G40" i="78"/>
  <c r="H40" i="78" s="1"/>
  <c r="E75" i="77"/>
  <c r="G42" i="73"/>
  <c r="H42" i="73" s="1"/>
  <c r="G61" i="73"/>
  <c r="H61" i="73" s="1"/>
  <c r="G13" i="16"/>
  <c r="G18" i="16"/>
  <c r="H18" i="16" s="1"/>
  <c r="G31" i="16"/>
  <c r="H31" i="16" s="1"/>
  <c r="G47" i="16"/>
  <c r="H47" i="16" s="1"/>
  <c r="G69" i="16"/>
  <c r="H69" i="16" s="1"/>
  <c r="H81" i="16"/>
  <c r="G8" i="82"/>
  <c r="G9" i="82" s="1"/>
  <c r="H65" i="78"/>
  <c r="G65" i="78"/>
  <c r="G79" i="77"/>
  <c r="E82" i="77"/>
  <c r="G8" i="78"/>
  <c r="G9" i="78" s="1"/>
  <c r="H13" i="16"/>
  <c r="G81" i="16"/>
  <c r="G17" i="82"/>
  <c r="H17" i="82" s="1"/>
  <c r="H31" i="82"/>
  <c r="G48" i="82"/>
  <c r="H48" i="82" s="1"/>
  <c r="H58" i="82"/>
  <c r="H15" i="81"/>
  <c r="H32" i="81"/>
  <c r="H59" i="81"/>
  <c r="H17" i="80"/>
  <c r="H40" i="80"/>
  <c r="H65" i="80"/>
  <c r="E73" i="78"/>
  <c r="G70" i="78"/>
  <c r="G53" i="77"/>
  <c r="H53" i="77" s="1"/>
  <c r="H70" i="80"/>
  <c r="G73" i="80"/>
  <c r="H73" i="80" s="1"/>
  <c r="G25" i="78"/>
  <c r="H25" i="78" s="1"/>
  <c r="H71" i="16"/>
  <c r="G62" i="79"/>
  <c r="H62" i="79" s="1"/>
  <c r="G22" i="78"/>
  <c r="H22" i="78" s="1"/>
  <c r="G30" i="77"/>
  <c r="H30" i="77" s="1"/>
  <c r="G47" i="75"/>
  <c r="H47" i="75" s="1"/>
  <c r="H66" i="82"/>
  <c r="G31" i="79"/>
  <c r="H31" i="79" s="1"/>
  <c r="E9" i="78"/>
  <c r="G46" i="78"/>
  <c r="H46" i="78" s="1"/>
  <c r="G42" i="77"/>
  <c r="H42" i="77" s="1"/>
  <c r="H51" i="16"/>
  <c r="H59" i="16"/>
  <c r="G65" i="16"/>
  <c r="H65" i="16" s="1"/>
  <c r="G26" i="82"/>
  <c r="H26" i="82" s="1"/>
  <c r="G40" i="82"/>
  <c r="H40" i="82" s="1"/>
  <c r="H52" i="82"/>
  <c r="G66" i="82"/>
  <c r="H53" i="81"/>
  <c r="H70" i="81"/>
  <c r="H33" i="80"/>
  <c r="H60" i="80"/>
  <c r="H32" i="79"/>
  <c r="H55" i="79"/>
  <c r="G72" i="78"/>
  <c r="H72" i="78" s="1"/>
  <c r="H31" i="76"/>
  <c r="G31" i="76"/>
  <c r="G53" i="74"/>
  <c r="H53" i="74" s="1"/>
  <c r="E66" i="81"/>
  <c r="H8" i="79"/>
  <c r="H70" i="79"/>
  <c r="H17" i="77"/>
  <c r="G27" i="77"/>
  <c r="H27" i="77" s="1"/>
  <c r="G55" i="77"/>
  <c r="H55" i="77" s="1"/>
  <c r="G28" i="76"/>
  <c r="H28" i="76" s="1"/>
  <c r="H28" i="75"/>
  <c r="G17" i="74"/>
  <c r="H17" i="74" s="1"/>
  <c r="G15" i="23"/>
  <c r="H15" i="23" s="1"/>
  <c r="E66" i="23"/>
  <c r="G29" i="22"/>
  <c r="H29" i="22" s="1"/>
  <c r="G13" i="81"/>
  <c r="H13" i="81" s="1"/>
  <c r="G19" i="81"/>
  <c r="H19" i="81" s="1"/>
  <c r="G25" i="81"/>
  <c r="H25" i="81" s="1"/>
  <c r="G29" i="81"/>
  <c r="G7" i="80"/>
  <c r="G9" i="80" s="1"/>
  <c r="H52" i="79"/>
  <c r="G57" i="79"/>
  <c r="H57" i="79" s="1"/>
  <c r="G36" i="78"/>
  <c r="H36" i="78" s="1"/>
  <c r="G63" i="78"/>
  <c r="H63" i="78" s="1"/>
  <c r="G7" i="77"/>
  <c r="H7" i="77" s="1"/>
  <c r="G17" i="77"/>
  <c r="G28" i="77"/>
  <c r="H28" i="77" s="1"/>
  <c r="H57" i="77"/>
  <c r="G66" i="77"/>
  <c r="H66" i="77" s="1"/>
  <c r="E9" i="76"/>
  <c r="G45" i="76"/>
  <c r="H45" i="76" s="1"/>
  <c r="G61" i="76"/>
  <c r="H61" i="76" s="1"/>
  <c r="G72" i="76"/>
  <c r="H72" i="76" s="1"/>
  <c r="G28" i="75"/>
  <c r="H77" i="74"/>
  <c r="G16" i="73"/>
  <c r="H16" i="73" s="1"/>
  <c r="E75" i="73"/>
  <c r="G27" i="73"/>
  <c r="H27" i="73" s="1"/>
  <c r="H57" i="73"/>
  <c r="G57" i="73"/>
  <c r="H72" i="73"/>
  <c r="G72" i="73"/>
  <c r="H38" i="78"/>
  <c r="H29" i="77"/>
  <c r="H36" i="77"/>
  <c r="G36" i="77"/>
  <c r="G68" i="77"/>
  <c r="H68" i="77" s="1"/>
  <c r="G37" i="76"/>
  <c r="H37" i="76" s="1"/>
  <c r="G47" i="76"/>
  <c r="H47" i="76" s="1"/>
  <c r="G62" i="76"/>
  <c r="H62" i="76" s="1"/>
  <c r="G68" i="75"/>
  <c r="H68" i="75" s="1"/>
  <c r="G78" i="74"/>
  <c r="H78" i="74" s="1"/>
  <c r="G48" i="23"/>
  <c r="H48" i="23" s="1"/>
  <c r="E73" i="81"/>
  <c r="H73" i="81" s="1"/>
  <c r="H36" i="79"/>
  <c r="G44" i="79"/>
  <c r="H44" i="79" s="1"/>
  <c r="H7" i="78"/>
  <c r="G15" i="78"/>
  <c r="H15" i="78" s="1"/>
  <c r="H31" i="78"/>
  <c r="G38" i="78"/>
  <c r="H57" i="78"/>
  <c r="G64" i="78"/>
  <c r="H64" i="78" s="1"/>
  <c r="G8" i="77"/>
  <c r="H8" i="77" s="1"/>
  <c r="G29" i="77"/>
  <c r="G37" i="77"/>
  <c r="H37" i="77" s="1"/>
  <c r="H69" i="77"/>
  <c r="H7" i="76"/>
  <c r="H20" i="75"/>
  <c r="G37" i="75"/>
  <c r="H37" i="75" s="1"/>
  <c r="H78" i="75"/>
  <c r="H51" i="74"/>
  <c r="H69" i="74"/>
  <c r="G70" i="24"/>
  <c r="G73" i="24" s="1"/>
  <c r="E73" i="24"/>
  <c r="H32" i="23"/>
  <c r="G32" i="23"/>
  <c r="H32" i="78"/>
  <c r="H59" i="78"/>
  <c r="G20" i="77"/>
  <c r="H20" i="77" s="1"/>
  <c r="G47" i="77"/>
  <c r="H47" i="77" s="1"/>
  <c r="H80" i="77"/>
  <c r="H13" i="76"/>
  <c r="G22" i="76"/>
  <c r="H22" i="76" s="1"/>
  <c r="H22" i="75"/>
  <c r="H31" i="75"/>
  <c r="H83" i="75"/>
  <c r="H8" i="74"/>
  <c r="G32" i="74"/>
  <c r="H32" i="74" s="1"/>
  <c r="H41" i="74"/>
  <c r="G70" i="74"/>
  <c r="H70" i="74" s="1"/>
  <c r="G80" i="73"/>
  <c r="H80" i="73" s="1"/>
  <c r="G22" i="25"/>
  <c r="H22" i="25" s="1"/>
  <c r="G38" i="25"/>
  <c r="H38" i="25" s="1"/>
  <c r="E78" i="82"/>
  <c r="H20" i="79"/>
  <c r="G26" i="79"/>
  <c r="H26" i="79" s="1"/>
  <c r="H26" i="78"/>
  <c r="H52" i="78"/>
  <c r="G22" i="77"/>
  <c r="H22" i="77" s="1"/>
  <c r="H49" i="77"/>
  <c r="H61" i="77"/>
  <c r="G61" i="77"/>
  <c r="H40" i="76"/>
  <c r="H53" i="76"/>
  <c r="H66" i="76"/>
  <c r="H62" i="75"/>
  <c r="H72" i="75"/>
  <c r="G71" i="74"/>
  <c r="H71" i="74" s="1"/>
  <c r="E82" i="74"/>
  <c r="H26" i="24"/>
  <c r="G26" i="24"/>
  <c r="G57" i="24"/>
  <c r="H57" i="24" s="1"/>
  <c r="H31" i="77"/>
  <c r="G31" i="77"/>
  <c r="G62" i="77"/>
  <c r="H62" i="77" s="1"/>
  <c r="G32" i="76"/>
  <c r="H32" i="76" s="1"/>
  <c r="H23" i="75"/>
  <c r="G42" i="74"/>
  <c r="H42" i="74" s="1"/>
  <c r="G33" i="73"/>
  <c r="H33" i="73" s="1"/>
  <c r="G45" i="73"/>
  <c r="H45" i="73" s="1"/>
  <c r="H25" i="25"/>
  <c r="G25" i="25"/>
  <c r="G42" i="25"/>
  <c r="H42" i="25" s="1"/>
  <c r="G62" i="25"/>
  <c r="H62" i="25" s="1"/>
  <c r="E9" i="24"/>
  <c r="G7" i="24"/>
  <c r="G27" i="24"/>
  <c r="H27" i="24" s="1"/>
  <c r="H59" i="24"/>
  <c r="G59" i="24"/>
  <c r="H7" i="79"/>
  <c r="H19" i="78"/>
  <c r="H27" i="78"/>
  <c r="G33" i="78"/>
  <c r="H33" i="78" s="1"/>
  <c r="H42" i="78"/>
  <c r="H53" i="78"/>
  <c r="G60" i="78"/>
  <c r="H60" i="78" s="1"/>
  <c r="G23" i="77"/>
  <c r="H23" i="77" s="1"/>
  <c r="G32" i="77"/>
  <c r="H32" i="77" s="1"/>
  <c r="H64" i="77"/>
  <c r="H72" i="77"/>
  <c r="G72" i="77"/>
  <c r="G81" i="77"/>
  <c r="H81" i="77" s="1"/>
  <c r="G14" i="76"/>
  <c r="H14" i="76" s="1"/>
  <c r="G41" i="76"/>
  <c r="H41" i="76" s="1"/>
  <c r="H55" i="76"/>
  <c r="G55" i="76"/>
  <c r="G68" i="76"/>
  <c r="H68" i="76" s="1"/>
  <c r="H14" i="75"/>
  <c r="G32" i="75"/>
  <c r="H32" i="75" s="1"/>
  <c r="H74" i="75"/>
  <c r="G84" i="75"/>
  <c r="H84" i="75" s="1"/>
  <c r="G13" i="74"/>
  <c r="H25" i="74"/>
  <c r="G43" i="74"/>
  <c r="H43" i="74" s="1"/>
  <c r="G61" i="74"/>
  <c r="H61" i="74" s="1"/>
  <c r="H26" i="25"/>
  <c r="G26" i="25"/>
  <c r="G44" i="25"/>
  <c r="H44" i="25" s="1"/>
  <c r="H63" i="25"/>
  <c r="G63" i="25"/>
  <c r="H72" i="80"/>
  <c r="H20" i="78"/>
  <c r="H44" i="78"/>
  <c r="G14" i="77"/>
  <c r="H33" i="77"/>
  <c r="H40" i="77"/>
  <c r="G40" i="77"/>
  <c r="G73" i="77"/>
  <c r="H73" i="77" s="1"/>
  <c r="H35" i="76"/>
  <c r="H69" i="76"/>
  <c r="H41" i="75"/>
  <c r="H53" i="75"/>
  <c r="H63" i="74"/>
  <c r="H63" i="79"/>
  <c r="H16" i="77"/>
  <c r="G41" i="77"/>
  <c r="H41" i="77" s="1"/>
  <c r="H74" i="77"/>
  <c r="H16" i="76"/>
  <c r="G16" i="76"/>
  <c r="H43" i="76"/>
  <c r="H59" i="76"/>
  <c r="H71" i="76"/>
  <c r="H81" i="76"/>
  <c r="H16" i="75"/>
  <c r="H27" i="75"/>
  <c r="H27" i="74"/>
  <c r="G36" i="73"/>
  <c r="H36" i="73" s="1"/>
  <c r="H69" i="73"/>
  <c r="G69" i="73"/>
  <c r="G38" i="74"/>
  <c r="H38" i="74" s="1"/>
  <c r="H17" i="73"/>
  <c r="E9" i="25"/>
  <c r="G7" i="25"/>
  <c r="G27" i="25"/>
  <c r="H27" i="25" s="1"/>
  <c r="G8" i="24"/>
  <c r="H8" i="24" s="1"/>
  <c r="G44" i="24"/>
  <c r="H44" i="24" s="1"/>
  <c r="G33" i="23"/>
  <c r="H33" i="23" s="1"/>
  <c r="H15" i="22"/>
  <c r="G15" i="22"/>
  <c r="E66" i="22"/>
  <c r="G32" i="22"/>
  <c r="H32" i="22" s="1"/>
  <c r="G50" i="22"/>
  <c r="H50" i="22" s="1"/>
  <c r="H31" i="21"/>
  <c r="G31" i="21"/>
  <c r="H85" i="18"/>
  <c r="G85" i="18"/>
  <c r="E79" i="75"/>
  <c r="G64" i="74"/>
  <c r="H64" i="74" s="1"/>
  <c r="G86" i="74"/>
  <c r="G28" i="73"/>
  <c r="H28" i="73" s="1"/>
  <c r="G37" i="73"/>
  <c r="H37" i="73" s="1"/>
  <c r="H47" i="73"/>
  <c r="G47" i="73"/>
  <c r="G62" i="73"/>
  <c r="H62" i="73" s="1"/>
  <c r="G8" i="25"/>
  <c r="H8" i="25" s="1"/>
  <c r="H29" i="24"/>
  <c r="G46" i="24"/>
  <c r="H46" i="24" s="1"/>
  <c r="G22" i="23"/>
  <c r="H22" i="23" s="1"/>
  <c r="G73" i="76"/>
  <c r="H73" i="76" s="1"/>
  <c r="G79" i="76"/>
  <c r="G82" i="76" s="1"/>
  <c r="H82" i="76" s="1"/>
  <c r="G17" i="75"/>
  <c r="G23" i="75"/>
  <c r="G29" i="75"/>
  <c r="H29" i="75" s="1"/>
  <c r="G33" i="75"/>
  <c r="H33" i="75" s="1"/>
  <c r="G38" i="75"/>
  <c r="H38" i="75" s="1"/>
  <c r="G42" i="75"/>
  <c r="H42" i="75" s="1"/>
  <c r="G49" i="75"/>
  <c r="H49" i="75" s="1"/>
  <c r="G57" i="75"/>
  <c r="H57" i="75" s="1"/>
  <c r="G64" i="75"/>
  <c r="H64" i="75" s="1"/>
  <c r="G70" i="75"/>
  <c r="H70" i="75" s="1"/>
  <c r="G75" i="75"/>
  <c r="H75" i="75" s="1"/>
  <c r="G85" i="75"/>
  <c r="H85" i="75" s="1"/>
  <c r="G28" i="74"/>
  <c r="H28" i="74" s="1"/>
  <c r="G33" i="74"/>
  <c r="H33" i="74" s="1"/>
  <c r="G39" i="74"/>
  <c r="H39" i="74" s="1"/>
  <c r="H45" i="74"/>
  <c r="G55" i="74"/>
  <c r="H55" i="74" s="1"/>
  <c r="H73" i="74"/>
  <c r="G79" i="74"/>
  <c r="H79" i="74" s="1"/>
  <c r="H18" i="73"/>
  <c r="G29" i="73"/>
  <c r="H29" i="73" s="1"/>
  <c r="G38" i="73"/>
  <c r="H38" i="73" s="1"/>
  <c r="G49" i="73"/>
  <c r="H49" i="73" s="1"/>
  <c r="G64" i="73"/>
  <c r="H64" i="73" s="1"/>
  <c r="G74" i="73"/>
  <c r="H74" i="73" s="1"/>
  <c r="E70" i="25"/>
  <c r="G13" i="25"/>
  <c r="H13" i="25" s="1"/>
  <c r="G29" i="25"/>
  <c r="H29" i="25" s="1"/>
  <c r="G50" i="25"/>
  <c r="H50" i="25" s="1"/>
  <c r="G67" i="25"/>
  <c r="H67" i="25" s="1"/>
  <c r="H14" i="24"/>
  <c r="G14" i="24"/>
  <c r="G31" i="24"/>
  <c r="H31" i="24" s="1"/>
  <c r="G24" i="23"/>
  <c r="H24" i="23" s="1"/>
  <c r="G53" i="23"/>
  <c r="H53" i="23" s="1"/>
  <c r="G17" i="21"/>
  <c r="H17" i="21" s="1"/>
  <c r="G33" i="21"/>
  <c r="H33" i="21" s="1"/>
  <c r="G52" i="21"/>
  <c r="H52" i="21" s="1"/>
  <c r="H53" i="19"/>
  <c r="H65" i="73"/>
  <c r="G14" i="25"/>
  <c r="H14" i="25" s="1"/>
  <c r="H31" i="25"/>
  <c r="G31" i="25"/>
  <c r="H52" i="25"/>
  <c r="G52" i="25"/>
  <c r="G68" i="25"/>
  <c r="H68" i="25" s="1"/>
  <c r="G15" i="24"/>
  <c r="H15" i="24" s="1"/>
  <c r="G32" i="24"/>
  <c r="H32" i="24" s="1"/>
  <c r="G63" i="24"/>
  <c r="H63" i="24" s="1"/>
  <c r="G8" i="23"/>
  <c r="H8" i="23" s="1"/>
  <c r="G55" i="23"/>
  <c r="H55" i="23" s="1"/>
  <c r="G20" i="22"/>
  <c r="H20" i="22" s="1"/>
  <c r="G22" i="74"/>
  <c r="H22" i="74" s="1"/>
  <c r="G29" i="74"/>
  <c r="H29" i="74" s="1"/>
  <c r="G35" i="74"/>
  <c r="H35" i="74" s="1"/>
  <c r="G57" i="74"/>
  <c r="H57" i="74" s="1"/>
  <c r="G80" i="74"/>
  <c r="H80" i="74" s="1"/>
  <c r="G8" i="73"/>
  <c r="H8" i="73" s="1"/>
  <c r="H20" i="73"/>
  <c r="G30" i="73"/>
  <c r="H30" i="73" s="1"/>
  <c r="G39" i="73"/>
  <c r="H39" i="73" s="1"/>
  <c r="G51" i="73"/>
  <c r="H51" i="73" s="1"/>
  <c r="G65" i="73"/>
  <c r="G15" i="25"/>
  <c r="H15" i="25" s="1"/>
  <c r="H32" i="25"/>
  <c r="G32" i="25"/>
  <c r="G64" i="24"/>
  <c r="H64" i="24" s="1"/>
  <c r="E9" i="23"/>
  <c r="G38" i="23"/>
  <c r="H38" i="23" s="1"/>
  <c r="G27" i="20"/>
  <c r="H27" i="20" s="1"/>
  <c r="H40" i="20"/>
  <c r="G40" i="20"/>
  <c r="G61" i="20"/>
  <c r="H61" i="20" s="1"/>
  <c r="G17" i="76"/>
  <c r="H17" i="76" s="1"/>
  <c r="G23" i="76"/>
  <c r="H23" i="76" s="1"/>
  <c r="G29" i="76"/>
  <c r="H29" i="76" s="1"/>
  <c r="G33" i="76"/>
  <c r="H33" i="76" s="1"/>
  <c r="G38" i="76"/>
  <c r="H38" i="76" s="1"/>
  <c r="G42" i="76"/>
  <c r="H42" i="76" s="1"/>
  <c r="G49" i="76"/>
  <c r="H49" i="76" s="1"/>
  <c r="G57" i="76"/>
  <c r="H57" i="76" s="1"/>
  <c r="G64" i="76"/>
  <c r="H64" i="76" s="1"/>
  <c r="G69" i="76"/>
  <c r="G74" i="76"/>
  <c r="H74" i="76" s="1"/>
  <c r="H31" i="73"/>
  <c r="G52" i="24"/>
  <c r="H52" i="24" s="1"/>
  <c r="G40" i="23"/>
  <c r="H40" i="23" s="1"/>
  <c r="E73" i="23"/>
  <c r="G72" i="23"/>
  <c r="H72" i="23" s="1"/>
  <c r="G22" i="21"/>
  <c r="H22" i="21" s="1"/>
  <c r="G7" i="20"/>
  <c r="H7" i="20" s="1"/>
  <c r="E9" i="20"/>
  <c r="H25" i="19"/>
  <c r="G25" i="19"/>
  <c r="G79" i="19"/>
  <c r="E82" i="19"/>
  <c r="G16" i="74"/>
  <c r="H16" i="74" s="1"/>
  <c r="G23" i="74"/>
  <c r="H23" i="74" s="1"/>
  <c r="G30" i="74"/>
  <c r="H30" i="74" s="1"/>
  <c r="G59" i="74"/>
  <c r="H59" i="74" s="1"/>
  <c r="G67" i="74"/>
  <c r="H67" i="74" s="1"/>
  <c r="G81" i="74"/>
  <c r="H81" i="74" s="1"/>
  <c r="G88" i="74"/>
  <c r="H88" i="74" s="1"/>
  <c r="G22" i="73"/>
  <c r="H22" i="73" s="1"/>
  <c r="G31" i="73"/>
  <c r="G40" i="73"/>
  <c r="H40" i="73" s="1"/>
  <c r="G53" i="73"/>
  <c r="H53" i="73" s="1"/>
  <c r="G66" i="73"/>
  <c r="H66" i="73" s="1"/>
  <c r="G19" i="25"/>
  <c r="H19" i="25" s="1"/>
  <c r="G34" i="25"/>
  <c r="H34" i="25" s="1"/>
  <c r="G57" i="25"/>
  <c r="H57" i="25" s="1"/>
  <c r="G74" i="25"/>
  <c r="G20" i="24"/>
  <c r="H20" i="24" s="1"/>
  <c r="H53" i="24"/>
  <c r="G53" i="24"/>
  <c r="G27" i="23"/>
  <c r="H27" i="23" s="1"/>
  <c r="E75" i="76"/>
  <c r="E87" i="75"/>
  <c r="G49" i="74"/>
  <c r="H49" i="74" s="1"/>
  <c r="G75" i="74"/>
  <c r="H75" i="74" s="1"/>
  <c r="H89" i="74"/>
  <c r="H13" i="73"/>
  <c r="H23" i="73"/>
  <c r="G32" i="73"/>
  <c r="H32" i="73" s="1"/>
  <c r="G41" i="73"/>
  <c r="H41" i="73" s="1"/>
  <c r="G55" i="73"/>
  <c r="H55" i="73" s="1"/>
  <c r="G68" i="73"/>
  <c r="H68" i="73" s="1"/>
  <c r="G20" i="25"/>
  <c r="H20" i="25" s="1"/>
  <c r="G36" i="25"/>
  <c r="H36" i="25" s="1"/>
  <c r="G58" i="25"/>
  <c r="H58" i="25" s="1"/>
  <c r="G22" i="24"/>
  <c r="H22" i="24" s="1"/>
  <c r="G36" i="24"/>
  <c r="H36" i="24" s="1"/>
  <c r="H28" i="23"/>
  <c r="G28" i="23"/>
  <c r="G59" i="23"/>
  <c r="H59" i="23" s="1"/>
  <c r="H60" i="23"/>
  <c r="G60" i="23"/>
  <c r="G60" i="22"/>
  <c r="H60" i="22" s="1"/>
  <c r="E90" i="74"/>
  <c r="H14" i="73"/>
  <c r="H25" i="73"/>
  <c r="H35" i="73"/>
  <c r="H43" i="73"/>
  <c r="H59" i="73"/>
  <c r="H71" i="73"/>
  <c r="G81" i="73"/>
  <c r="H81" i="73" s="1"/>
  <c r="H77" i="25"/>
  <c r="G77" i="25"/>
  <c r="H25" i="24"/>
  <c r="H56" i="24"/>
  <c r="G17" i="23"/>
  <c r="H17" i="23" s="1"/>
  <c r="G46" i="23"/>
  <c r="H46" i="23" s="1"/>
  <c r="H62" i="21"/>
  <c r="G62" i="21"/>
  <c r="H65" i="23"/>
  <c r="G17" i="22"/>
  <c r="H17" i="22" s="1"/>
  <c r="G46" i="22"/>
  <c r="H46" i="22" s="1"/>
  <c r="G62" i="22"/>
  <c r="H62" i="22" s="1"/>
  <c r="H19" i="21"/>
  <c r="G19" i="21"/>
  <c r="H32" i="21"/>
  <c r="G48" i="21"/>
  <c r="H48" i="21" s="1"/>
  <c r="G63" i="21"/>
  <c r="H63" i="21" s="1"/>
  <c r="H28" i="20"/>
  <c r="G80" i="20"/>
  <c r="H80" i="20" s="1"/>
  <c r="G22" i="19"/>
  <c r="H22" i="19" s="1"/>
  <c r="G37" i="19"/>
  <c r="H37" i="19" s="1"/>
  <c r="G55" i="19"/>
  <c r="H55" i="19" s="1"/>
  <c r="G73" i="19"/>
  <c r="H73" i="19" s="1"/>
  <c r="H17" i="18"/>
  <c r="G17" i="18"/>
  <c r="G33" i="18"/>
  <c r="H33" i="18" s="1"/>
  <c r="G49" i="18"/>
  <c r="H49" i="18" s="1"/>
  <c r="G70" i="18"/>
  <c r="H70" i="18" s="1"/>
  <c r="H86" i="18"/>
  <c r="H25" i="17"/>
  <c r="G25" i="17"/>
  <c r="G39" i="17"/>
  <c r="H39" i="17" s="1"/>
  <c r="H58" i="17"/>
  <c r="G58" i="17"/>
  <c r="G76" i="17"/>
  <c r="H76" i="17" s="1"/>
  <c r="G65" i="23"/>
  <c r="G19" i="22"/>
  <c r="H19" i="22" s="1"/>
  <c r="G31" i="22"/>
  <c r="H31" i="22" s="1"/>
  <c r="G48" i="22"/>
  <c r="H48" i="22" s="1"/>
  <c r="H63" i="22"/>
  <c r="H20" i="21"/>
  <c r="G20" i="21"/>
  <c r="G32" i="21"/>
  <c r="G50" i="21"/>
  <c r="H50" i="21" s="1"/>
  <c r="H64" i="21"/>
  <c r="G29" i="20"/>
  <c r="H29" i="20" s="1"/>
  <c r="G42" i="20"/>
  <c r="H42" i="20" s="1"/>
  <c r="G64" i="20"/>
  <c r="H64" i="20" s="1"/>
  <c r="H23" i="19"/>
  <c r="H27" i="17"/>
  <c r="G33" i="22"/>
  <c r="H33" i="22" s="1"/>
  <c r="H52" i="22"/>
  <c r="G64" i="22"/>
  <c r="H64" i="22" s="1"/>
  <c r="G7" i="21"/>
  <c r="G9" i="21" s="1"/>
  <c r="H34" i="21"/>
  <c r="G34" i="21"/>
  <c r="G65" i="21"/>
  <c r="H65" i="21" s="1"/>
  <c r="G14" i="20"/>
  <c r="H14" i="20" s="1"/>
  <c r="G31" i="20"/>
  <c r="H31" i="20" s="1"/>
  <c r="G45" i="20"/>
  <c r="H45" i="20" s="1"/>
  <c r="G66" i="20"/>
  <c r="H66" i="20" s="1"/>
  <c r="H80" i="19"/>
  <c r="H42" i="17"/>
  <c r="G22" i="22"/>
  <c r="H22" i="22" s="1"/>
  <c r="G34" i="22"/>
  <c r="H34" i="22" s="1"/>
  <c r="G65" i="22"/>
  <c r="H65" i="22" s="1"/>
  <c r="H8" i="21"/>
  <c r="G24" i="21"/>
  <c r="H24" i="21" s="1"/>
  <c r="G36" i="21"/>
  <c r="H36" i="21" s="1"/>
  <c r="G53" i="21"/>
  <c r="H53" i="21" s="1"/>
  <c r="H32" i="20"/>
  <c r="E9" i="19"/>
  <c r="G28" i="19"/>
  <c r="H28" i="19" s="1"/>
  <c r="G41" i="19"/>
  <c r="H41" i="19" s="1"/>
  <c r="H62" i="19"/>
  <c r="G62" i="19"/>
  <c r="H81" i="19"/>
  <c r="G23" i="18"/>
  <c r="H23" i="18" s="1"/>
  <c r="G38" i="18"/>
  <c r="H38" i="18" s="1"/>
  <c r="G57" i="18"/>
  <c r="H57" i="18" s="1"/>
  <c r="G75" i="18"/>
  <c r="H75" i="18" s="1"/>
  <c r="E83" i="17"/>
  <c r="G13" i="17"/>
  <c r="H13" i="17" s="1"/>
  <c r="G30" i="17"/>
  <c r="H30" i="17" s="1"/>
  <c r="H43" i="17"/>
  <c r="G43" i="17"/>
  <c r="H65" i="17"/>
  <c r="G65" i="17"/>
  <c r="G81" i="17"/>
  <c r="H81" i="17" s="1"/>
  <c r="G7" i="22"/>
  <c r="H7" i="22" s="1"/>
  <c r="G24" i="22"/>
  <c r="H24" i="22" s="1"/>
  <c r="H36" i="22"/>
  <c r="G53" i="22"/>
  <c r="H53" i="22" s="1"/>
  <c r="H25" i="21"/>
  <c r="G25" i="21"/>
  <c r="H38" i="21"/>
  <c r="G55" i="21"/>
  <c r="H55" i="21" s="1"/>
  <c r="G17" i="20"/>
  <c r="H17" i="20" s="1"/>
  <c r="G33" i="20"/>
  <c r="H33" i="20" s="1"/>
  <c r="G49" i="20"/>
  <c r="H49" i="20" s="1"/>
  <c r="G69" i="20"/>
  <c r="H69" i="20" s="1"/>
  <c r="G8" i="19"/>
  <c r="H8" i="19" s="1"/>
  <c r="H25" i="18"/>
  <c r="H14" i="17"/>
  <c r="G46" i="25"/>
  <c r="H46" i="25" s="1"/>
  <c r="G53" i="25"/>
  <c r="H53" i="25" s="1"/>
  <c r="G59" i="25"/>
  <c r="H59" i="25" s="1"/>
  <c r="G65" i="25"/>
  <c r="H65" i="25" s="1"/>
  <c r="G69" i="25"/>
  <c r="H69" i="25" s="1"/>
  <c r="G75" i="25"/>
  <c r="H75" i="25" s="1"/>
  <c r="G17" i="24"/>
  <c r="H17" i="24" s="1"/>
  <c r="G24" i="24"/>
  <c r="H24" i="24" s="1"/>
  <c r="G28" i="24"/>
  <c r="H28" i="24" s="1"/>
  <c r="G8" i="22"/>
  <c r="H8" i="22" s="1"/>
  <c r="H25" i="22"/>
  <c r="G25" i="22"/>
  <c r="H55" i="22"/>
  <c r="G55" i="22"/>
  <c r="H26" i="21"/>
  <c r="G26" i="21"/>
  <c r="G56" i="21"/>
  <c r="H56" i="21" s="1"/>
  <c r="E73" i="21"/>
  <c r="E74" i="21" s="1"/>
  <c r="G13" i="19"/>
  <c r="H13" i="19" s="1"/>
  <c r="E75" i="19"/>
  <c r="H46" i="17"/>
  <c r="H68" i="17"/>
  <c r="G87" i="17"/>
  <c r="H87" i="17" s="1"/>
  <c r="E9" i="22"/>
  <c r="G38" i="22"/>
  <c r="H38" i="22" s="1"/>
  <c r="G56" i="22"/>
  <c r="H56" i="22" s="1"/>
  <c r="G13" i="21"/>
  <c r="H40" i="21"/>
  <c r="G40" i="21"/>
  <c r="G57" i="21"/>
  <c r="H57" i="21" s="1"/>
  <c r="G70" i="21"/>
  <c r="G20" i="20"/>
  <c r="H20" i="20" s="1"/>
  <c r="G36" i="20"/>
  <c r="H36" i="20" s="1"/>
  <c r="G53" i="20"/>
  <c r="H53" i="20" s="1"/>
  <c r="G72" i="20"/>
  <c r="H72" i="20" s="1"/>
  <c r="H66" i="19"/>
  <c r="H48" i="17"/>
  <c r="E66" i="24"/>
  <c r="G63" i="23"/>
  <c r="H63" i="23" s="1"/>
  <c r="G13" i="22"/>
  <c r="H13" i="22" s="1"/>
  <c r="G26" i="22"/>
  <c r="H26" i="22" s="1"/>
  <c r="G40" i="22"/>
  <c r="H40" i="22" s="1"/>
  <c r="H70" i="22"/>
  <c r="G70" i="22"/>
  <c r="G14" i="21"/>
  <c r="H14" i="21" s="1"/>
  <c r="G27" i="21"/>
  <c r="H27" i="21" s="1"/>
  <c r="G42" i="21"/>
  <c r="H42" i="21" s="1"/>
  <c r="H71" i="21"/>
  <c r="G71" i="21"/>
  <c r="H22" i="20"/>
  <c r="H37" i="20"/>
  <c r="G16" i="19"/>
  <c r="H16" i="19" s="1"/>
  <c r="G32" i="19"/>
  <c r="H32" i="19" s="1"/>
  <c r="G47" i="19"/>
  <c r="H47" i="19" s="1"/>
  <c r="H68" i="19"/>
  <c r="G68" i="19"/>
  <c r="H29" i="18"/>
  <c r="G29" i="18"/>
  <c r="G42" i="18"/>
  <c r="H42" i="18" s="1"/>
  <c r="H64" i="18"/>
  <c r="G64" i="18"/>
  <c r="E79" i="18"/>
  <c r="G18" i="17"/>
  <c r="H18" i="17" s="1"/>
  <c r="G35" i="17"/>
  <c r="H35" i="17" s="1"/>
  <c r="G50" i="17"/>
  <c r="H50" i="17" s="1"/>
  <c r="G71" i="17"/>
  <c r="H71" i="17" s="1"/>
  <c r="G73" i="73"/>
  <c r="H73" i="73" s="1"/>
  <c r="G79" i="73"/>
  <c r="H79" i="73" s="1"/>
  <c r="G17" i="25"/>
  <c r="H17" i="25" s="1"/>
  <c r="G24" i="25"/>
  <c r="H24" i="25" s="1"/>
  <c r="G28" i="25"/>
  <c r="H28" i="25" s="1"/>
  <c r="G33" i="25"/>
  <c r="H33" i="25" s="1"/>
  <c r="G40" i="25"/>
  <c r="H40" i="25" s="1"/>
  <c r="G48" i="25"/>
  <c r="H48" i="25" s="1"/>
  <c r="G55" i="25"/>
  <c r="H55" i="25" s="1"/>
  <c r="G61" i="25"/>
  <c r="H61" i="25" s="1"/>
  <c r="G66" i="25"/>
  <c r="H66" i="25" s="1"/>
  <c r="G76" i="25"/>
  <c r="H76" i="25" s="1"/>
  <c r="G13" i="24"/>
  <c r="G19" i="24"/>
  <c r="H19" i="24" s="1"/>
  <c r="G25" i="24"/>
  <c r="G29" i="24"/>
  <c r="G34" i="24"/>
  <c r="H34" i="24" s="1"/>
  <c r="G42" i="24"/>
  <c r="H42" i="24" s="1"/>
  <c r="G50" i="24"/>
  <c r="H50" i="24" s="1"/>
  <c r="G56" i="24"/>
  <c r="G62" i="24"/>
  <c r="H62" i="24" s="1"/>
  <c r="G72" i="24"/>
  <c r="H72" i="24" s="1"/>
  <c r="G7" i="23"/>
  <c r="G14" i="23"/>
  <c r="H14" i="23" s="1"/>
  <c r="G20" i="23"/>
  <c r="H20" i="23" s="1"/>
  <c r="G26" i="23"/>
  <c r="H26" i="23" s="1"/>
  <c r="G31" i="23"/>
  <c r="H31" i="23" s="1"/>
  <c r="G36" i="23"/>
  <c r="H36" i="23" s="1"/>
  <c r="G44" i="23"/>
  <c r="H44" i="23" s="1"/>
  <c r="G52" i="23"/>
  <c r="H52" i="23" s="1"/>
  <c r="G57" i="23"/>
  <c r="H57" i="23" s="1"/>
  <c r="H70" i="23"/>
  <c r="H14" i="22"/>
  <c r="G27" i="22"/>
  <c r="H27" i="22" s="1"/>
  <c r="G42" i="22"/>
  <c r="H42" i="22" s="1"/>
  <c r="G57" i="22"/>
  <c r="H57" i="22" s="1"/>
  <c r="G71" i="22"/>
  <c r="H71" i="22" s="1"/>
  <c r="G28" i="21"/>
  <c r="H28" i="21" s="1"/>
  <c r="G44" i="21"/>
  <c r="H44" i="21" s="1"/>
  <c r="G59" i="21"/>
  <c r="H59" i="21" s="1"/>
  <c r="G72" i="21"/>
  <c r="H72" i="21" s="1"/>
  <c r="H23" i="20"/>
  <c r="G23" i="20"/>
  <c r="H38" i="20"/>
  <c r="G38" i="20"/>
  <c r="G57" i="20"/>
  <c r="H57" i="20" s="1"/>
  <c r="G74" i="20"/>
  <c r="H74" i="20" s="1"/>
  <c r="H17" i="19"/>
  <c r="H49" i="19"/>
  <c r="H69" i="19"/>
  <c r="G71" i="23"/>
  <c r="G73" i="23" s="1"/>
  <c r="G28" i="22"/>
  <c r="H28" i="22" s="1"/>
  <c r="H44" i="22"/>
  <c r="G59" i="22"/>
  <c r="H59" i="22" s="1"/>
  <c r="G72" i="22"/>
  <c r="H72" i="22" s="1"/>
  <c r="G15" i="21"/>
  <c r="H15" i="21" s="1"/>
  <c r="G29" i="21"/>
  <c r="H29" i="21" s="1"/>
  <c r="H46" i="21"/>
  <c r="G60" i="21"/>
  <c r="H60" i="21" s="1"/>
  <c r="G18" i="19"/>
  <c r="H18" i="19" s="1"/>
  <c r="H31" i="18"/>
  <c r="E91" i="17"/>
  <c r="E75" i="20"/>
  <c r="E9" i="17"/>
  <c r="G13" i="20"/>
  <c r="H13" i="20" s="1"/>
  <c r="G18" i="20"/>
  <c r="H18" i="20" s="1"/>
  <c r="G25" i="20"/>
  <c r="H25" i="20" s="1"/>
  <c r="G30" i="20"/>
  <c r="H30" i="20" s="1"/>
  <c r="G35" i="20"/>
  <c r="H35" i="20" s="1"/>
  <c r="G39" i="20"/>
  <c r="H39" i="20" s="1"/>
  <c r="G43" i="20"/>
  <c r="H43" i="20" s="1"/>
  <c r="G51" i="20"/>
  <c r="H51" i="20" s="1"/>
  <c r="G59" i="20"/>
  <c r="H59" i="20" s="1"/>
  <c r="G65" i="20"/>
  <c r="H65" i="20" s="1"/>
  <c r="G71" i="20"/>
  <c r="H71" i="20" s="1"/>
  <c r="G81" i="20"/>
  <c r="H81" i="20" s="1"/>
  <c r="G7" i="19"/>
  <c r="H7" i="19" s="1"/>
  <c r="G14" i="19"/>
  <c r="H14" i="19" s="1"/>
  <c r="G20" i="19"/>
  <c r="H20" i="19" s="1"/>
  <c r="G27" i="19"/>
  <c r="H27" i="19" s="1"/>
  <c r="G31" i="19"/>
  <c r="H31" i="19" s="1"/>
  <c r="G36" i="19"/>
  <c r="H36" i="19" s="1"/>
  <c r="G40" i="19"/>
  <c r="H40" i="19" s="1"/>
  <c r="G45" i="19"/>
  <c r="H45" i="19" s="1"/>
  <c r="G53" i="19"/>
  <c r="G61" i="19"/>
  <c r="H61" i="19" s="1"/>
  <c r="G66" i="19"/>
  <c r="G72" i="19"/>
  <c r="H72" i="19" s="1"/>
  <c r="G8" i="18"/>
  <c r="H8" i="18" s="1"/>
  <c r="G16" i="18"/>
  <c r="H16" i="18" s="1"/>
  <c r="G22" i="18"/>
  <c r="H22" i="18" s="1"/>
  <c r="G28" i="18"/>
  <c r="H28" i="18" s="1"/>
  <c r="G32" i="18"/>
  <c r="H32" i="18" s="1"/>
  <c r="G37" i="18"/>
  <c r="H37" i="18" s="1"/>
  <c r="G41" i="18"/>
  <c r="H41" i="18" s="1"/>
  <c r="G47" i="18"/>
  <c r="H47" i="18" s="1"/>
  <c r="G55" i="18"/>
  <c r="H55" i="18" s="1"/>
  <c r="G62" i="18"/>
  <c r="H62" i="18" s="1"/>
  <c r="G68" i="18"/>
  <c r="H68" i="18" s="1"/>
  <c r="G74" i="18"/>
  <c r="H74" i="18" s="1"/>
  <c r="G78" i="18"/>
  <c r="H78" i="18" s="1"/>
  <c r="G84" i="18"/>
  <c r="H84" i="18" s="1"/>
  <c r="G17" i="17"/>
  <c r="H17" i="17" s="1"/>
  <c r="G23" i="17"/>
  <c r="H23" i="17" s="1"/>
  <c r="G29" i="17"/>
  <c r="H29" i="17" s="1"/>
  <c r="G33" i="17"/>
  <c r="H33" i="17" s="1"/>
  <c r="G38" i="17"/>
  <c r="H38" i="17" s="1"/>
  <c r="G42" i="17"/>
  <c r="G48" i="17"/>
  <c r="G56" i="17"/>
  <c r="H56" i="17" s="1"/>
  <c r="G64" i="17"/>
  <c r="H64" i="17" s="1"/>
  <c r="G70" i="17"/>
  <c r="H70" i="17" s="1"/>
  <c r="G75" i="17"/>
  <c r="H75" i="17" s="1"/>
  <c r="G80" i="17"/>
  <c r="H80" i="17" s="1"/>
  <c r="G90" i="17"/>
  <c r="H90" i="17" s="1"/>
  <c r="G8" i="20"/>
  <c r="H8" i="20" s="1"/>
  <c r="G16" i="20"/>
  <c r="H16" i="20" s="1"/>
  <c r="G22" i="20"/>
  <c r="G28" i="20"/>
  <c r="G32" i="20"/>
  <c r="G37" i="20"/>
  <c r="G41" i="20"/>
  <c r="H41" i="20" s="1"/>
  <c r="G47" i="20"/>
  <c r="H47" i="20" s="1"/>
  <c r="G55" i="20"/>
  <c r="H55" i="20" s="1"/>
  <c r="G62" i="20"/>
  <c r="H62" i="20" s="1"/>
  <c r="G68" i="20"/>
  <c r="H68" i="20" s="1"/>
  <c r="G73" i="20"/>
  <c r="H73" i="20" s="1"/>
  <c r="G79" i="20"/>
  <c r="H79" i="20" s="1"/>
  <c r="G17" i="19"/>
  <c r="G23" i="19"/>
  <c r="G29" i="19"/>
  <c r="H29" i="19" s="1"/>
  <c r="G33" i="19"/>
  <c r="H33" i="19" s="1"/>
  <c r="G38" i="19"/>
  <c r="H38" i="19" s="1"/>
  <c r="G42" i="19"/>
  <c r="H42" i="19" s="1"/>
  <c r="G49" i="19"/>
  <c r="G57" i="19"/>
  <c r="H57" i="19" s="1"/>
  <c r="G64" i="19"/>
  <c r="H64" i="19" s="1"/>
  <c r="G69" i="19"/>
  <c r="G74" i="19"/>
  <c r="H74" i="19" s="1"/>
  <c r="G80" i="19"/>
  <c r="G13" i="18"/>
  <c r="H13" i="18" s="1"/>
  <c r="G18" i="18"/>
  <c r="H18" i="18" s="1"/>
  <c r="G25" i="18"/>
  <c r="G30" i="18"/>
  <c r="H30" i="18" s="1"/>
  <c r="G35" i="18"/>
  <c r="H35" i="18" s="1"/>
  <c r="G39" i="18"/>
  <c r="H39" i="18" s="1"/>
  <c r="G43" i="18"/>
  <c r="H43" i="18" s="1"/>
  <c r="G51" i="18"/>
  <c r="H51" i="18" s="1"/>
  <c r="G59" i="18"/>
  <c r="H59" i="18" s="1"/>
  <c r="G66" i="18"/>
  <c r="H66" i="18" s="1"/>
  <c r="G71" i="18"/>
  <c r="H71" i="18" s="1"/>
  <c r="G76" i="18"/>
  <c r="H76" i="18" s="1"/>
  <c r="G86" i="18"/>
  <c r="G7" i="17"/>
  <c r="H7" i="17" s="1"/>
  <c r="G14" i="17"/>
  <c r="G20" i="17"/>
  <c r="H20" i="17" s="1"/>
  <c r="G27" i="17"/>
  <c r="G31" i="17"/>
  <c r="H31" i="17" s="1"/>
  <c r="G36" i="17"/>
  <c r="H36" i="17" s="1"/>
  <c r="G40" i="17"/>
  <c r="H40" i="17" s="1"/>
  <c r="G44" i="17"/>
  <c r="H44" i="17" s="1"/>
  <c r="G52" i="17"/>
  <c r="H52" i="17" s="1"/>
  <c r="G60" i="17"/>
  <c r="H60" i="17" s="1"/>
  <c r="G67" i="17"/>
  <c r="H67" i="17" s="1"/>
  <c r="G72" i="17"/>
  <c r="H72" i="17" s="1"/>
  <c r="G78" i="17"/>
  <c r="H78" i="17" s="1"/>
  <c r="G82" i="17"/>
  <c r="H82" i="17" s="1"/>
  <c r="G88" i="17"/>
  <c r="H88" i="17" s="1"/>
  <c r="E87" i="18"/>
  <c r="G30" i="19"/>
  <c r="H30" i="19" s="1"/>
  <c r="G35" i="19"/>
  <c r="H35" i="19" s="1"/>
  <c r="G39" i="19"/>
  <c r="H39" i="19" s="1"/>
  <c r="G43" i="19"/>
  <c r="H43" i="19" s="1"/>
  <c r="G51" i="19"/>
  <c r="H51" i="19" s="1"/>
  <c r="G59" i="19"/>
  <c r="H59" i="19" s="1"/>
  <c r="G65" i="19"/>
  <c r="H65" i="19" s="1"/>
  <c r="G71" i="19"/>
  <c r="H71" i="19" s="1"/>
  <c r="G81" i="19"/>
  <c r="G7" i="18"/>
  <c r="H7" i="18" s="1"/>
  <c r="G14" i="18"/>
  <c r="H14" i="18" s="1"/>
  <c r="G20" i="18"/>
  <c r="H20" i="18" s="1"/>
  <c r="G27" i="18"/>
  <c r="H27" i="18" s="1"/>
  <c r="G31" i="18"/>
  <c r="G36" i="18"/>
  <c r="H36" i="18" s="1"/>
  <c r="G40" i="18"/>
  <c r="H40" i="18" s="1"/>
  <c r="G45" i="18"/>
  <c r="H45" i="18" s="1"/>
  <c r="G53" i="18"/>
  <c r="H53" i="18" s="1"/>
  <c r="G61" i="18"/>
  <c r="H61" i="18" s="1"/>
  <c r="G67" i="18"/>
  <c r="H67" i="18" s="1"/>
  <c r="G72" i="18"/>
  <c r="H72" i="18" s="1"/>
  <c r="G77" i="18"/>
  <c r="H77" i="18" s="1"/>
  <c r="G83" i="18"/>
  <c r="H83" i="18" s="1"/>
  <c r="G8" i="17"/>
  <c r="H8" i="17" s="1"/>
  <c r="G16" i="17"/>
  <c r="H16" i="17" s="1"/>
  <c r="G22" i="17"/>
  <c r="H22" i="17" s="1"/>
  <c r="G28" i="17"/>
  <c r="H28" i="17" s="1"/>
  <c r="G32" i="17"/>
  <c r="H32" i="17" s="1"/>
  <c r="G37" i="17"/>
  <c r="H37" i="17" s="1"/>
  <c r="G41" i="17"/>
  <c r="H41" i="17" s="1"/>
  <c r="G46" i="17"/>
  <c r="G54" i="17"/>
  <c r="H54" i="17" s="1"/>
  <c r="G62" i="17"/>
  <c r="H62" i="17" s="1"/>
  <c r="G68" i="17"/>
  <c r="G74" i="17"/>
  <c r="H74" i="17" s="1"/>
  <c r="G79" i="17"/>
  <c r="H79" i="17" s="1"/>
  <c r="G89" i="17"/>
  <c r="H89" i="17" s="1"/>
  <c r="G66" i="24" l="1"/>
  <c r="G74" i="24" s="1"/>
  <c r="E76" i="77"/>
  <c r="G73" i="22"/>
  <c r="H73" i="22" s="1"/>
  <c r="G79" i="75"/>
  <c r="G75" i="77"/>
  <c r="G83" i="77" s="1"/>
  <c r="G73" i="78"/>
  <c r="G66" i="79"/>
  <c r="G74" i="79" s="1"/>
  <c r="G82" i="19"/>
  <c r="H73" i="79"/>
  <c r="H82" i="77"/>
  <c r="G90" i="74"/>
  <c r="H90" i="74" s="1"/>
  <c r="G82" i="77"/>
  <c r="H79" i="77"/>
  <c r="H79" i="76"/>
  <c r="G73" i="21"/>
  <c r="E83" i="74"/>
  <c r="E75" i="80"/>
  <c r="E84" i="16"/>
  <c r="G9" i="74"/>
  <c r="H9" i="74" s="1"/>
  <c r="G9" i="24"/>
  <c r="H9" i="24" s="1"/>
  <c r="H9" i="80"/>
  <c r="H9" i="79"/>
  <c r="G75" i="79"/>
  <c r="E67" i="79"/>
  <c r="H7" i="24"/>
  <c r="G9" i="19"/>
  <c r="H9" i="19" s="1"/>
  <c r="E67" i="81"/>
  <c r="G9" i="76"/>
  <c r="G9" i="23"/>
  <c r="G9" i="22"/>
  <c r="G9" i="20"/>
  <c r="G76" i="20" s="1"/>
  <c r="H9" i="82"/>
  <c r="H7" i="81"/>
  <c r="G9" i="81"/>
  <c r="H9" i="81" s="1"/>
  <c r="H8" i="78"/>
  <c r="G9" i="75"/>
  <c r="H9" i="75" s="1"/>
  <c r="G9" i="16"/>
  <c r="H9" i="16" s="1"/>
  <c r="E75" i="21"/>
  <c r="G66" i="23"/>
  <c r="G74" i="23" s="1"/>
  <c r="H73" i="24"/>
  <c r="G9" i="77"/>
  <c r="G70" i="82"/>
  <c r="H13" i="24"/>
  <c r="H14" i="77"/>
  <c r="H70" i="24"/>
  <c r="G75" i="16"/>
  <c r="E74" i="79"/>
  <c r="E74" i="78"/>
  <c r="E76" i="20"/>
  <c r="G75" i="20"/>
  <c r="G83" i="17"/>
  <c r="H7" i="23"/>
  <c r="G70" i="25"/>
  <c r="H70" i="25" s="1"/>
  <c r="H17" i="75"/>
  <c r="H13" i="79"/>
  <c r="G82" i="16"/>
  <c r="H82" i="16" s="1"/>
  <c r="H79" i="16"/>
  <c r="H70" i="21"/>
  <c r="H71" i="23"/>
  <c r="E67" i="23"/>
  <c r="G91" i="17"/>
  <c r="H91" i="17" s="1"/>
  <c r="G74" i="80"/>
  <c r="H74" i="80" s="1"/>
  <c r="H66" i="80"/>
  <c r="H7" i="21"/>
  <c r="H86" i="74"/>
  <c r="E74" i="22"/>
  <c r="G82" i="74"/>
  <c r="E67" i="24"/>
  <c r="E83" i="73"/>
  <c r="H75" i="73"/>
  <c r="G67" i="80"/>
  <c r="H67" i="80" s="1"/>
  <c r="H73" i="78"/>
  <c r="H8" i="82"/>
  <c r="G66" i="78"/>
  <c r="G74" i="78" s="1"/>
  <c r="G66" i="21"/>
  <c r="G87" i="18"/>
  <c r="H87" i="18" s="1"/>
  <c r="H13" i="21"/>
  <c r="H82" i="19"/>
  <c r="G75" i="73"/>
  <c r="H13" i="74"/>
  <c r="G9" i="73"/>
  <c r="H70" i="78"/>
  <c r="H75" i="77"/>
  <c r="E83" i="77"/>
  <c r="E79" i="82"/>
  <c r="H66" i="24"/>
  <c r="E74" i="24"/>
  <c r="H74" i="24" s="1"/>
  <c r="E83" i="20"/>
  <c r="E84" i="20" s="1"/>
  <c r="H75" i="20"/>
  <c r="G67" i="79"/>
  <c r="H9" i="21"/>
  <c r="G9" i="18"/>
  <c r="G87" i="75"/>
  <c r="G88" i="75" s="1"/>
  <c r="G75" i="76"/>
  <c r="G83" i="76" s="1"/>
  <c r="H82" i="74"/>
  <c r="E91" i="74"/>
  <c r="E74" i="23"/>
  <c r="E74" i="81"/>
  <c r="G71" i="82"/>
  <c r="H71" i="82" s="1"/>
  <c r="E67" i="22"/>
  <c r="E75" i="22"/>
  <c r="E79" i="25"/>
  <c r="E80" i="25" s="1"/>
  <c r="E76" i="76"/>
  <c r="G78" i="25"/>
  <c r="H78" i="25" s="1"/>
  <c r="G9" i="17"/>
  <c r="H9" i="17" s="1"/>
  <c r="G66" i="22"/>
  <c r="G74" i="22" s="1"/>
  <c r="E76" i="19"/>
  <c r="H87" i="75"/>
  <c r="H74" i="25"/>
  <c r="H79" i="19"/>
  <c r="H73" i="23"/>
  <c r="H79" i="75"/>
  <c r="E88" i="75"/>
  <c r="E89" i="75" s="1"/>
  <c r="G9" i="25"/>
  <c r="H9" i="25" s="1"/>
  <c r="E80" i="75"/>
  <c r="G75" i="19"/>
  <c r="G83" i="19" s="1"/>
  <c r="H83" i="17"/>
  <c r="E92" i="17"/>
  <c r="E93" i="17" s="1"/>
  <c r="E83" i="76"/>
  <c r="H7" i="25"/>
  <c r="G66" i="81"/>
  <c r="G67" i="78"/>
  <c r="G75" i="78"/>
  <c r="G78" i="82"/>
  <c r="H78" i="82" s="1"/>
  <c r="E84" i="17"/>
  <c r="E83" i="19"/>
  <c r="E84" i="19" s="1"/>
  <c r="G79" i="18"/>
  <c r="H79" i="18" s="1"/>
  <c r="E88" i="18"/>
  <c r="G82" i="20"/>
  <c r="H82" i="20" s="1"/>
  <c r="G82" i="73"/>
  <c r="H82" i="73" s="1"/>
  <c r="H73" i="21"/>
  <c r="E71" i="25"/>
  <c r="H7" i="80"/>
  <c r="E75" i="78"/>
  <c r="E67" i="78"/>
  <c r="H9" i="78"/>
  <c r="H75" i="82"/>
  <c r="G91" i="74" l="1"/>
  <c r="G75" i="22"/>
  <c r="H75" i="22" s="1"/>
  <c r="H74" i="23"/>
  <c r="G75" i="23"/>
  <c r="H66" i="23"/>
  <c r="G76" i="76"/>
  <c r="H76" i="76" s="1"/>
  <c r="H66" i="79"/>
  <c r="G83" i="74"/>
  <c r="H83" i="74" s="1"/>
  <c r="G92" i="74"/>
  <c r="G75" i="24"/>
  <c r="H67" i="79"/>
  <c r="G67" i="24"/>
  <c r="H67" i="24" s="1"/>
  <c r="G76" i="19"/>
  <c r="H76" i="19" s="1"/>
  <c r="G84" i="19"/>
  <c r="H84" i="19" s="1"/>
  <c r="G84" i="76"/>
  <c r="H9" i="76"/>
  <c r="H9" i="23"/>
  <c r="H9" i="22"/>
  <c r="G80" i="75"/>
  <c r="H80" i="75" s="1"/>
  <c r="G67" i="23"/>
  <c r="H67" i="23" s="1"/>
  <c r="G67" i="22"/>
  <c r="H67" i="22" s="1"/>
  <c r="G89" i="75"/>
  <c r="H89" i="75" s="1"/>
  <c r="H9" i="20"/>
  <c r="H76" i="20"/>
  <c r="G74" i="21"/>
  <c r="H66" i="21"/>
  <c r="E75" i="24"/>
  <c r="G76" i="77"/>
  <c r="H76" i="77" s="1"/>
  <c r="G84" i="77"/>
  <c r="H9" i="77"/>
  <c r="G67" i="81"/>
  <c r="H67" i="81" s="1"/>
  <c r="G74" i="81"/>
  <c r="G75" i="81" s="1"/>
  <c r="G80" i="18"/>
  <c r="H80" i="18" s="1"/>
  <c r="G89" i="18"/>
  <c r="H9" i="18"/>
  <c r="E75" i="23"/>
  <c r="H66" i="78"/>
  <c r="E89" i="18"/>
  <c r="G88" i="18"/>
  <c r="H88" i="18" s="1"/>
  <c r="G84" i="17"/>
  <c r="H84" i="17" s="1"/>
  <c r="G79" i="25"/>
  <c r="G80" i="25" s="1"/>
  <c r="H80" i="25" s="1"/>
  <c r="H74" i="78"/>
  <c r="H83" i="77"/>
  <c r="E84" i="77"/>
  <c r="H67" i="78"/>
  <c r="H83" i="19"/>
  <c r="G71" i="25"/>
  <c r="H71" i="25" s="1"/>
  <c r="G76" i="73"/>
  <c r="H76" i="73" s="1"/>
  <c r="H9" i="73"/>
  <c r="H74" i="22"/>
  <c r="H88" i="75"/>
  <c r="H66" i="22"/>
  <c r="H74" i="79"/>
  <c r="E75" i="79"/>
  <c r="H75" i="79" s="1"/>
  <c r="E80" i="82"/>
  <c r="H75" i="78"/>
  <c r="H75" i="19"/>
  <c r="H75" i="76"/>
  <c r="H66" i="81"/>
  <c r="G67" i="21"/>
  <c r="H67" i="21" s="1"/>
  <c r="G83" i="73"/>
  <c r="G84" i="73" s="1"/>
  <c r="G83" i="16"/>
  <c r="H75" i="16"/>
  <c r="H83" i="76"/>
  <c r="E75" i="81"/>
  <c r="G92" i="17"/>
  <c r="G93" i="17" s="1"/>
  <c r="H93" i="17" s="1"/>
  <c r="E84" i="76"/>
  <c r="G75" i="80"/>
  <c r="H75" i="80" s="1"/>
  <c r="G83" i="20"/>
  <c r="G84" i="20" s="1"/>
  <c r="H84" i="20" s="1"/>
  <c r="G76" i="16"/>
  <c r="H76" i="16" s="1"/>
  <c r="H91" i="74"/>
  <c r="E92" i="74"/>
  <c r="H83" i="73"/>
  <c r="E84" i="73"/>
  <c r="G79" i="82"/>
  <c r="G80" i="82" s="1"/>
  <c r="H70" i="82"/>
  <c r="H75" i="23" l="1"/>
  <c r="H92" i="74"/>
  <c r="H75" i="24"/>
  <c r="H84" i="76"/>
  <c r="H75" i="81"/>
  <c r="H84" i="73"/>
  <c r="H79" i="25"/>
  <c r="H92" i="17"/>
  <c r="H80" i="82"/>
  <c r="H89" i="18"/>
  <c r="H74" i="81"/>
  <c r="H79" i="82"/>
  <c r="H83" i="20"/>
  <c r="H83" i="16"/>
  <c r="G84" i="16"/>
  <c r="H84" i="16" s="1"/>
  <c r="H84" i="77"/>
  <c r="H74" i="21"/>
  <c r="G75" i="21"/>
  <c r="H75" i="21" s="1"/>
  <c r="G57" i="83"/>
  <c r="E57" i="83"/>
  <c r="E58" i="83" s="1"/>
  <c r="E56" i="83"/>
  <c r="G56" i="83" s="1"/>
  <c r="H56" i="83" s="1"/>
  <c r="E55" i="83"/>
  <c r="E50" i="83"/>
  <c r="G50" i="83" s="1"/>
  <c r="H50" i="83" s="1"/>
  <c r="E49" i="83"/>
  <c r="E48" i="83"/>
  <c r="G47" i="83"/>
  <c r="E47" i="83"/>
  <c r="H47" i="83" s="1"/>
  <c r="E45" i="83"/>
  <c r="G45" i="83" s="1"/>
  <c r="H45" i="83" s="1"/>
  <c r="E44" i="83"/>
  <c r="E42" i="83"/>
  <c r="G41" i="83"/>
  <c r="E41" i="83"/>
  <c r="H41" i="83" s="1"/>
  <c r="E39" i="83"/>
  <c r="G39" i="83" s="1"/>
  <c r="H39" i="83" s="1"/>
  <c r="E38" i="83"/>
  <c r="E36" i="83"/>
  <c r="G34" i="83"/>
  <c r="E34" i="83"/>
  <c r="H34" i="83" s="1"/>
  <c r="E32" i="83"/>
  <c r="G32" i="83" s="1"/>
  <c r="H32" i="83" s="1"/>
  <c r="E30" i="83"/>
  <c r="E28" i="83"/>
  <c r="G26" i="83"/>
  <c r="E26" i="83"/>
  <c r="H26" i="83" s="1"/>
  <c r="E24" i="83"/>
  <c r="G24" i="83" s="1"/>
  <c r="H24" i="83" s="1"/>
  <c r="E23" i="83"/>
  <c r="E22" i="83"/>
  <c r="G20" i="83"/>
  <c r="E20" i="83"/>
  <c r="H20" i="83" s="1"/>
  <c r="E19" i="83"/>
  <c r="G19" i="83" s="1"/>
  <c r="H19" i="83" s="1"/>
  <c r="E17" i="83"/>
  <c r="E16" i="83"/>
  <c r="G15" i="83"/>
  <c r="E15" i="83"/>
  <c r="H15" i="83" s="1"/>
  <c r="E13" i="83"/>
  <c r="G13" i="83" s="1"/>
  <c r="H13" i="83" s="1"/>
  <c r="E12" i="83"/>
  <c r="E7" i="83"/>
  <c r="E8" i="83" s="1"/>
  <c r="E63" i="11"/>
  <c r="E62" i="11"/>
  <c r="G62" i="11" s="1"/>
  <c r="E61" i="11"/>
  <c r="E56" i="11"/>
  <c r="G56" i="11" s="1"/>
  <c r="H56" i="11" s="1"/>
  <c r="E55" i="11"/>
  <c r="E54" i="11"/>
  <c r="E53" i="11"/>
  <c r="E51" i="11"/>
  <c r="G51" i="11" s="1"/>
  <c r="H51" i="11" s="1"/>
  <c r="E50" i="11"/>
  <c r="E48" i="11"/>
  <c r="G48" i="11" s="1"/>
  <c r="E47" i="11"/>
  <c r="E45" i="11"/>
  <c r="G45" i="11" s="1"/>
  <c r="H45" i="11" s="1"/>
  <c r="E44" i="11"/>
  <c r="E42" i="11"/>
  <c r="G42" i="11" s="1"/>
  <c r="E40" i="11"/>
  <c r="E38" i="11"/>
  <c r="G38" i="11" s="1"/>
  <c r="H38" i="11" s="1"/>
  <c r="E36" i="11"/>
  <c r="E34" i="11"/>
  <c r="E32" i="11"/>
  <c r="E30" i="11"/>
  <c r="G30" i="11" s="1"/>
  <c r="H30" i="11" s="1"/>
  <c r="E28" i="11"/>
  <c r="E26" i="11"/>
  <c r="G26" i="11" s="1"/>
  <c r="E25" i="11"/>
  <c r="E24" i="11"/>
  <c r="G24" i="11" s="1"/>
  <c r="H24" i="11" s="1"/>
  <c r="E23" i="11"/>
  <c r="E22" i="11"/>
  <c r="G22" i="11" s="1"/>
  <c r="E20" i="11"/>
  <c r="E19" i="11"/>
  <c r="G19" i="11" s="1"/>
  <c r="H19" i="11" s="1"/>
  <c r="E18" i="11"/>
  <c r="E17" i="11"/>
  <c r="E16" i="11"/>
  <c r="E15" i="11"/>
  <c r="G15" i="11" s="1"/>
  <c r="H15" i="11" s="1"/>
  <c r="E13" i="11"/>
  <c r="E12" i="11"/>
  <c r="G12" i="11" s="1"/>
  <c r="G7" i="11"/>
  <c r="G8" i="11" s="1"/>
  <c r="E72" i="12"/>
  <c r="G72" i="12" s="1"/>
  <c r="E71" i="12"/>
  <c r="E70" i="12"/>
  <c r="E69" i="12"/>
  <c r="E64" i="12"/>
  <c r="E63" i="12"/>
  <c r="E62" i="12"/>
  <c r="G62" i="12" s="1"/>
  <c r="H62" i="12" s="1"/>
  <c r="E61" i="12"/>
  <c r="E60" i="12"/>
  <c r="G60" i="12" s="1"/>
  <c r="E58" i="12"/>
  <c r="E57" i="12"/>
  <c r="G57" i="12" s="1"/>
  <c r="H57" i="12" s="1"/>
  <c r="E56" i="12"/>
  <c r="E54" i="12"/>
  <c r="G54" i="12" s="1"/>
  <c r="E53" i="12"/>
  <c r="E51" i="12"/>
  <c r="G51" i="12" s="1"/>
  <c r="H51" i="12" s="1"/>
  <c r="E49" i="12"/>
  <c r="E48" i="12"/>
  <c r="E46" i="12"/>
  <c r="E44" i="12"/>
  <c r="G44" i="12" s="1"/>
  <c r="H44" i="12" s="1"/>
  <c r="E42" i="12"/>
  <c r="E40" i="12"/>
  <c r="G40" i="12" s="1"/>
  <c r="E38" i="12"/>
  <c r="E37" i="12"/>
  <c r="G37" i="12" s="1"/>
  <c r="H37" i="12" s="1"/>
  <c r="E35" i="12"/>
  <c r="E33" i="12"/>
  <c r="G33" i="12" s="1"/>
  <c r="E31" i="12"/>
  <c r="E29" i="12"/>
  <c r="G29" i="12" s="1"/>
  <c r="H29" i="12" s="1"/>
  <c r="E28" i="12"/>
  <c r="E27" i="12"/>
  <c r="E26" i="12"/>
  <c r="E25" i="12"/>
  <c r="G25" i="12" s="1"/>
  <c r="H25" i="12" s="1"/>
  <c r="E23" i="12"/>
  <c r="E21" i="12"/>
  <c r="G21" i="12" s="1"/>
  <c r="E20" i="12"/>
  <c r="E19" i="12"/>
  <c r="G19" i="12" s="1"/>
  <c r="H19" i="12" s="1"/>
  <c r="E18" i="12"/>
  <c r="E17" i="12"/>
  <c r="G17" i="12" s="1"/>
  <c r="E16" i="12"/>
  <c r="E15" i="12"/>
  <c r="G15" i="12" s="1"/>
  <c r="H15" i="12" s="1"/>
  <c r="E13" i="12"/>
  <c r="E12" i="12"/>
  <c r="G12" i="12" s="1"/>
  <c r="G7" i="12"/>
  <c r="G8" i="12" s="1"/>
  <c r="E79" i="13"/>
  <c r="G79" i="13" s="1"/>
  <c r="E78" i="13"/>
  <c r="E77" i="13"/>
  <c r="G77" i="13" s="1"/>
  <c r="E76" i="13"/>
  <c r="E75" i="13"/>
  <c r="G75" i="13" s="1"/>
  <c r="E70" i="13"/>
  <c r="E69" i="13"/>
  <c r="G69" i="13" s="1"/>
  <c r="E68" i="13"/>
  <c r="E67" i="13"/>
  <c r="E66" i="13"/>
  <c r="E65" i="13"/>
  <c r="G65" i="13" s="1"/>
  <c r="E63" i="13"/>
  <c r="E62" i="13"/>
  <c r="G62" i="13" s="1"/>
  <c r="E61" i="13"/>
  <c r="E60" i="13"/>
  <c r="G60" i="13" s="1"/>
  <c r="E58" i="13"/>
  <c r="E57" i="13"/>
  <c r="G57" i="13" s="1"/>
  <c r="E56" i="13"/>
  <c r="E54" i="13"/>
  <c r="G54" i="13" s="1"/>
  <c r="E53" i="13"/>
  <c r="E51" i="13"/>
  <c r="E50" i="13"/>
  <c r="E49" i="13"/>
  <c r="G49" i="13" s="1"/>
  <c r="E47" i="13"/>
  <c r="E45" i="13"/>
  <c r="G45" i="13" s="1"/>
  <c r="E43" i="13"/>
  <c r="E41" i="13"/>
  <c r="G41" i="13" s="1"/>
  <c r="E39" i="13"/>
  <c r="E38" i="13"/>
  <c r="G38" i="13" s="1"/>
  <c r="E36" i="13"/>
  <c r="E34" i="13"/>
  <c r="G34" i="13" s="1"/>
  <c r="E32" i="13"/>
  <c r="E30" i="13"/>
  <c r="E29" i="13"/>
  <c r="E27" i="13"/>
  <c r="G27" i="13" s="1"/>
  <c r="E26" i="13"/>
  <c r="G25" i="13"/>
  <c r="E25" i="13"/>
  <c r="E24" i="13"/>
  <c r="E23" i="13"/>
  <c r="G23" i="13" s="1"/>
  <c r="E21" i="13"/>
  <c r="E19" i="13"/>
  <c r="G19" i="13" s="1"/>
  <c r="E18" i="13"/>
  <c r="E17" i="13"/>
  <c r="G17" i="13" s="1"/>
  <c r="E16" i="13"/>
  <c r="E15" i="13"/>
  <c r="E13" i="13"/>
  <c r="E12" i="13"/>
  <c r="G67" i="14"/>
  <c r="E67" i="14"/>
  <c r="E66" i="14"/>
  <c r="E65" i="14"/>
  <c r="G65" i="14" s="1"/>
  <c r="E64" i="14"/>
  <c r="E59" i="14"/>
  <c r="G59" i="14" s="1"/>
  <c r="E58" i="14"/>
  <c r="E57" i="14"/>
  <c r="G57" i="14" s="1"/>
  <c r="E56" i="14"/>
  <c r="E55" i="14"/>
  <c r="G55" i="14" s="1"/>
  <c r="E53" i="14"/>
  <c r="E52" i="14"/>
  <c r="E51" i="14"/>
  <c r="E49" i="14"/>
  <c r="G49" i="14" s="1"/>
  <c r="E48" i="14"/>
  <c r="E47" i="14"/>
  <c r="E45" i="14"/>
  <c r="E44" i="14"/>
  <c r="G44" i="14" s="1"/>
  <c r="E43" i="14"/>
  <c r="E41" i="14"/>
  <c r="E39" i="14"/>
  <c r="E37" i="14"/>
  <c r="G37" i="14" s="1"/>
  <c r="E35" i="14"/>
  <c r="E33" i="14"/>
  <c r="E31" i="14"/>
  <c r="E29" i="14"/>
  <c r="G29" i="14" s="1"/>
  <c r="E27" i="14"/>
  <c r="E26" i="14"/>
  <c r="E24" i="14"/>
  <c r="E23" i="14"/>
  <c r="G23" i="14" s="1"/>
  <c r="E22" i="14"/>
  <c r="E21" i="14"/>
  <c r="E20" i="14"/>
  <c r="E18" i="14"/>
  <c r="G18" i="14" s="1"/>
  <c r="E17" i="14"/>
  <c r="E16" i="14"/>
  <c r="E15" i="14"/>
  <c r="E13" i="14"/>
  <c r="G13" i="14" s="1"/>
  <c r="E12" i="14"/>
  <c r="E76" i="15"/>
  <c r="E75" i="15"/>
  <c r="G75" i="15" s="1"/>
  <c r="E74" i="15"/>
  <c r="E73" i="15"/>
  <c r="E72" i="15"/>
  <c r="E67" i="15"/>
  <c r="E66" i="15"/>
  <c r="E65" i="15"/>
  <c r="G65" i="15" s="1"/>
  <c r="E64" i="15"/>
  <c r="E63" i="15"/>
  <c r="E62" i="15"/>
  <c r="E60" i="15"/>
  <c r="G60" i="15" s="1"/>
  <c r="E59" i="15"/>
  <c r="E58" i="15"/>
  <c r="E57" i="15"/>
  <c r="E55" i="15"/>
  <c r="G55" i="15" s="1"/>
  <c r="E54" i="15"/>
  <c r="E53" i="15"/>
  <c r="E51" i="15"/>
  <c r="E49" i="15"/>
  <c r="G49" i="15" s="1"/>
  <c r="E48" i="15"/>
  <c r="E47" i="15"/>
  <c r="E45" i="15"/>
  <c r="E43" i="15"/>
  <c r="G43" i="15" s="1"/>
  <c r="E41" i="15"/>
  <c r="E39" i="15"/>
  <c r="E37" i="15"/>
  <c r="E36" i="15"/>
  <c r="G36" i="15" s="1"/>
  <c r="E34" i="15"/>
  <c r="E32" i="15"/>
  <c r="E30" i="15"/>
  <c r="E29" i="15"/>
  <c r="G29" i="15" s="1"/>
  <c r="E27" i="15"/>
  <c r="E26" i="15"/>
  <c r="E25" i="15"/>
  <c r="E24" i="15"/>
  <c r="G24" i="15" s="1"/>
  <c r="E23" i="15"/>
  <c r="E21" i="15"/>
  <c r="E19" i="15"/>
  <c r="E18" i="15"/>
  <c r="G18" i="15" s="1"/>
  <c r="E17" i="15"/>
  <c r="E16" i="15"/>
  <c r="E15" i="15"/>
  <c r="E13" i="15"/>
  <c r="G13" i="15" s="1"/>
  <c r="E12" i="15"/>
  <c r="E66" i="69"/>
  <c r="E65" i="69"/>
  <c r="G65" i="69" s="1"/>
  <c r="E64" i="69"/>
  <c r="E63" i="69"/>
  <c r="E58" i="69"/>
  <c r="E57" i="69"/>
  <c r="E56" i="69"/>
  <c r="E55" i="69"/>
  <c r="G55" i="69" s="1"/>
  <c r="E54" i="69"/>
  <c r="E52" i="69"/>
  <c r="E51" i="69"/>
  <c r="E50" i="69"/>
  <c r="G50" i="69" s="1"/>
  <c r="E48" i="69"/>
  <c r="E47" i="69"/>
  <c r="E46" i="69"/>
  <c r="E44" i="69"/>
  <c r="G44" i="69" s="1"/>
  <c r="E43" i="69"/>
  <c r="E42" i="69"/>
  <c r="E40" i="69"/>
  <c r="E38" i="69"/>
  <c r="G38" i="69" s="1"/>
  <c r="E36" i="69"/>
  <c r="E34" i="69"/>
  <c r="E32" i="69"/>
  <c r="E30" i="69"/>
  <c r="G30" i="69" s="1"/>
  <c r="E28" i="69"/>
  <c r="E26" i="69"/>
  <c r="E25" i="69"/>
  <c r="E23" i="69"/>
  <c r="G23" i="69" s="1"/>
  <c r="E22" i="69"/>
  <c r="E21" i="69"/>
  <c r="E20" i="69"/>
  <c r="E19" i="69"/>
  <c r="G19" i="69" s="1"/>
  <c r="E17" i="69"/>
  <c r="E16" i="69"/>
  <c r="E15" i="69"/>
  <c r="E13" i="69"/>
  <c r="G13" i="69" s="1"/>
  <c r="E12" i="69"/>
  <c r="E73" i="70"/>
  <c r="E72" i="70"/>
  <c r="G72" i="70" s="1"/>
  <c r="E71" i="70"/>
  <c r="E70" i="70"/>
  <c r="E69" i="70"/>
  <c r="E64" i="70"/>
  <c r="E63" i="70"/>
  <c r="E62" i="70"/>
  <c r="G62" i="70" s="1"/>
  <c r="E61" i="70"/>
  <c r="E60" i="70"/>
  <c r="E59" i="70"/>
  <c r="E57" i="70"/>
  <c r="G57" i="70" s="1"/>
  <c r="E56" i="70"/>
  <c r="E55" i="70"/>
  <c r="E54" i="70"/>
  <c r="E52" i="70"/>
  <c r="G52" i="70" s="1"/>
  <c r="E51" i="70"/>
  <c r="E50" i="70"/>
  <c r="E48" i="70"/>
  <c r="E46" i="70"/>
  <c r="G46" i="70" s="1"/>
  <c r="E45" i="70"/>
  <c r="E44" i="70"/>
  <c r="E42" i="70"/>
  <c r="E40" i="70"/>
  <c r="G40" i="70" s="1"/>
  <c r="E38" i="70"/>
  <c r="E36" i="70"/>
  <c r="E34" i="70"/>
  <c r="E32" i="70"/>
  <c r="G32" i="70" s="1"/>
  <c r="E30" i="70"/>
  <c r="E28" i="70"/>
  <c r="E27" i="70"/>
  <c r="E25" i="70"/>
  <c r="G25" i="70" s="1"/>
  <c r="E24" i="70"/>
  <c r="E23" i="70"/>
  <c r="E22" i="70"/>
  <c r="E21" i="70"/>
  <c r="G21" i="70" s="1"/>
  <c r="E19" i="70"/>
  <c r="E17" i="70"/>
  <c r="G17" i="70" s="1"/>
  <c r="E16" i="70"/>
  <c r="E15" i="70"/>
  <c r="G15" i="70" s="1"/>
  <c r="E13" i="70"/>
  <c r="E12" i="70"/>
  <c r="G7" i="70"/>
  <c r="G8" i="70" s="1"/>
  <c r="E59" i="71"/>
  <c r="G59" i="71" s="1"/>
  <c r="E58" i="71"/>
  <c r="E57" i="71"/>
  <c r="E52" i="71"/>
  <c r="G52" i="71" s="1"/>
  <c r="H52" i="71" s="1"/>
  <c r="E51" i="71"/>
  <c r="E50" i="71"/>
  <c r="E49" i="71"/>
  <c r="G49" i="71" s="1"/>
  <c r="E47" i="71"/>
  <c r="G47" i="71" s="1"/>
  <c r="H47" i="71" s="1"/>
  <c r="E46" i="71"/>
  <c r="E44" i="71"/>
  <c r="G44" i="71" s="1"/>
  <c r="H44" i="71" s="1"/>
  <c r="E43" i="71"/>
  <c r="G43" i="71" s="1"/>
  <c r="E41" i="71"/>
  <c r="G41" i="71" s="1"/>
  <c r="H41" i="71" s="1"/>
  <c r="E40" i="71"/>
  <c r="E38" i="71"/>
  <c r="G38" i="71" s="1"/>
  <c r="E36" i="71"/>
  <c r="G36" i="71" s="1"/>
  <c r="E34" i="71"/>
  <c r="G34" i="71" s="1"/>
  <c r="H34" i="71" s="1"/>
  <c r="E32" i="71"/>
  <c r="E30" i="71"/>
  <c r="E28" i="71"/>
  <c r="G28" i="71" s="1"/>
  <c r="E26" i="71"/>
  <c r="G26" i="71" s="1"/>
  <c r="H26" i="71" s="1"/>
  <c r="E24" i="71"/>
  <c r="E23" i="71"/>
  <c r="G22" i="71"/>
  <c r="E22" i="71"/>
  <c r="E21" i="71"/>
  <c r="G21" i="71" s="1"/>
  <c r="H21" i="71" s="1"/>
  <c r="E20" i="71"/>
  <c r="E18" i="71"/>
  <c r="G17" i="71"/>
  <c r="E17" i="71"/>
  <c r="E16" i="71"/>
  <c r="G16" i="71" s="1"/>
  <c r="H16" i="71" s="1"/>
  <c r="E15" i="71"/>
  <c r="E13" i="71"/>
  <c r="E12" i="71"/>
  <c r="E66" i="72"/>
  <c r="E65" i="72"/>
  <c r="G65" i="72" s="1"/>
  <c r="H65" i="72" s="1"/>
  <c r="E64" i="72"/>
  <c r="G64" i="72" s="1"/>
  <c r="E63" i="72"/>
  <c r="G63" i="72" s="1"/>
  <c r="E58" i="72"/>
  <c r="E57" i="72"/>
  <c r="G57" i="72" s="1"/>
  <c r="H57" i="72" s="1"/>
  <c r="E56" i="72"/>
  <c r="E55" i="72"/>
  <c r="E54" i="72"/>
  <c r="G54" i="72" s="1"/>
  <c r="E52" i="72"/>
  <c r="G52" i="72" s="1"/>
  <c r="H52" i="72" s="1"/>
  <c r="E51" i="72"/>
  <c r="G50" i="72"/>
  <c r="H50" i="72" s="1"/>
  <c r="E50" i="72"/>
  <c r="E48" i="72"/>
  <c r="E47" i="72"/>
  <c r="G47" i="72" s="1"/>
  <c r="H47" i="72" s="1"/>
  <c r="E45" i="72"/>
  <c r="E43" i="72"/>
  <c r="G43" i="72" s="1"/>
  <c r="H43" i="72" s="1"/>
  <c r="E42" i="72"/>
  <c r="G42" i="72" s="1"/>
  <c r="E40" i="72"/>
  <c r="G40" i="72" s="1"/>
  <c r="H40" i="72" s="1"/>
  <c r="E38" i="72"/>
  <c r="E36" i="72"/>
  <c r="G36" i="72" s="1"/>
  <c r="H36" i="72" s="1"/>
  <c r="E34" i="72"/>
  <c r="G34" i="72" s="1"/>
  <c r="E32" i="72"/>
  <c r="G32" i="72" s="1"/>
  <c r="H32" i="72" s="1"/>
  <c r="E30" i="72"/>
  <c r="E28" i="72"/>
  <c r="E26" i="72"/>
  <c r="G26" i="72" s="1"/>
  <c r="E25" i="72"/>
  <c r="G25" i="72" s="1"/>
  <c r="H25" i="72" s="1"/>
  <c r="E24" i="72"/>
  <c r="E23" i="72"/>
  <c r="G23" i="72" s="1"/>
  <c r="H23" i="72" s="1"/>
  <c r="E22" i="72"/>
  <c r="E20" i="72"/>
  <c r="G20" i="72" s="1"/>
  <c r="H20" i="72" s="1"/>
  <c r="E18" i="72"/>
  <c r="E17" i="72"/>
  <c r="G17" i="72" s="1"/>
  <c r="H17" i="72" s="1"/>
  <c r="E16" i="72"/>
  <c r="G16" i="72" s="1"/>
  <c r="E15" i="72"/>
  <c r="G15" i="72" s="1"/>
  <c r="H15" i="72" s="1"/>
  <c r="E13" i="72"/>
  <c r="E12" i="72"/>
  <c r="G7" i="72"/>
  <c r="E75" i="10"/>
  <c r="G75" i="10" s="1"/>
  <c r="H75" i="10" s="1"/>
  <c r="E74" i="10"/>
  <c r="G73" i="10"/>
  <c r="H73" i="10" s="1"/>
  <c r="E73" i="10"/>
  <c r="G72" i="10"/>
  <c r="E72" i="10"/>
  <c r="E67" i="10"/>
  <c r="G67" i="10" s="1"/>
  <c r="H67" i="10" s="1"/>
  <c r="E66" i="10"/>
  <c r="E65" i="10"/>
  <c r="G65" i="10" s="1"/>
  <c r="H65" i="10" s="1"/>
  <c r="E64" i="10"/>
  <c r="E63" i="10"/>
  <c r="G63" i="10" s="1"/>
  <c r="H63" i="10" s="1"/>
  <c r="E61" i="10"/>
  <c r="G61" i="10" s="1"/>
  <c r="E60" i="10"/>
  <c r="G60" i="10" s="1"/>
  <c r="H60" i="10" s="1"/>
  <c r="E59" i="10"/>
  <c r="E57" i="10"/>
  <c r="G57" i="10" s="1"/>
  <c r="H57" i="10" s="1"/>
  <c r="E56" i="10"/>
  <c r="E54" i="10"/>
  <c r="G54" i="10" s="1"/>
  <c r="H54" i="10" s="1"/>
  <c r="E53" i="10"/>
  <c r="E51" i="10"/>
  <c r="G51" i="10" s="1"/>
  <c r="H51" i="10" s="1"/>
  <c r="E50" i="10"/>
  <c r="G50" i="10" s="1"/>
  <c r="E48" i="10"/>
  <c r="G48" i="10" s="1"/>
  <c r="H48" i="10" s="1"/>
  <c r="E46" i="10"/>
  <c r="E44" i="10"/>
  <c r="G44" i="10" s="1"/>
  <c r="H44" i="10" s="1"/>
  <c r="E42" i="10"/>
  <c r="E40" i="10"/>
  <c r="G40" i="10" s="1"/>
  <c r="H40" i="10" s="1"/>
  <c r="E39" i="10"/>
  <c r="G37" i="10"/>
  <c r="H37" i="10" s="1"/>
  <c r="E37" i="10"/>
  <c r="E35" i="10"/>
  <c r="E33" i="10"/>
  <c r="G33" i="10" s="1"/>
  <c r="H33" i="10" s="1"/>
  <c r="E31" i="10"/>
  <c r="E29" i="10"/>
  <c r="G29" i="10" s="1"/>
  <c r="H29" i="10" s="1"/>
  <c r="E28" i="10"/>
  <c r="G28" i="10" s="1"/>
  <c r="E27" i="10"/>
  <c r="G27" i="10" s="1"/>
  <c r="H27" i="10" s="1"/>
  <c r="E26" i="10"/>
  <c r="E25" i="10"/>
  <c r="G25" i="10" s="1"/>
  <c r="H25" i="10" s="1"/>
  <c r="E23" i="10"/>
  <c r="G23" i="10" s="1"/>
  <c r="E21" i="10"/>
  <c r="G21" i="10" s="1"/>
  <c r="H21" i="10" s="1"/>
  <c r="E20" i="10"/>
  <c r="E19" i="10"/>
  <c r="G19" i="10" s="1"/>
  <c r="H19" i="10" s="1"/>
  <c r="E18" i="10"/>
  <c r="E17" i="10"/>
  <c r="G17" i="10" s="1"/>
  <c r="H17" i="10" s="1"/>
  <c r="E16" i="10"/>
  <c r="E15" i="10"/>
  <c r="G15" i="10" s="1"/>
  <c r="H15" i="10" s="1"/>
  <c r="E13" i="10"/>
  <c r="E12" i="10"/>
  <c r="G12" i="10" s="1"/>
  <c r="H44" i="69" l="1"/>
  <c r="H44" i="14"/>
  <c r="H62" i="11"/>
  <c r="H21" i="70"/>
  <c r="H30" i="69"/>
  <c r="H38" i="71"/>
  <c r="H36" i="15"/>
  <c r="E60" i="71"/>
  <c r="H24" i="15"/>
  <c r="G18" i="71"/>
  <c r="H18" i="71" s="1"/>
  <c r="H46" i="70"/>
  <c r="H50" i="69"/>
  <c r="E76" i="10"/>
  <c r="E73" i="12"/>
  <c r="G23" i="71"/>
  <c r="H23" i="71" s="1"/>
  <c r="H18" i="15"/>
  <c r="H42" i="72"/>
  <c r="H17" i="71"/>
  <c r="H38" i="13"/>
  <c r="H54" i="12"/>
  <c r="H61" i="10"/>
  <c r="G28" i="72"/>
  <c r="H28" i="72" s="1"/>
  <c r="H28" i="71"/>
  <c r="G50" i="71"/>
  <c r="H50" i="71" s="1"/>
  <c r="H62" i="70"/>
  <c r="H25" i="13"/>
  <c r="G67" i="13"/>
  <c r="H67" i="13" s="1"/>
  <c r="H40" i="12"/>
  <c r="G70" i="12"/>
  <c r="H70" i="12" s="1"/>
  <c r="G17" i="11"/>
  <c r="H17" i="11" s="1"/>
  <c r="H48" i="11"/>
  <c r="G55" i="72"/>
  <c r="H55" i="72" s="1"/>
  <c r="H43" i="71"/>
  <c r="H57" i="13"/>
  <c r="E53" i="71"/>
  <c r="E54" i="71" s="1"/>
  <c r="G30" i="71"/>
  <c r="H30" i="71" s="1"/>
  <c r="H43" i="15"/>
  <c r="G15" i="13"/>
  <c r="H15" i="13" s="1"/>
  <c r="H45" i="13"/>
  <c r="G27" i="12"/>
  <c r="H27" i="12" s="1"/>
  <c r="H60" i="12"/>
  <c r="H72" i="12"/>
  <c r="G34" i="11"/>
  <c r="H34" i="11" s="1"/>
  <c r="H57" i="14"/>
  <c r="G22" i="72"/>
  <c r="H22" i="72" s="1"/>
  <c r="H34" i="72"/>
  <c r="G12" i="71"/>
  <c r="H12" i="71" s="1"/>
  <c r="H17" i="12"/>
  <c r="H22" i="11"/>
  <c r="E59" i="72"/>
  <c r="H22" i="71"/>
  <c r="H50" i="10"/>
  <c r="G13" i="71"/>
  <c r="H13" i="71" s="1"/>
  <c r="H13" i="14"/>
  <c r="G30" i="13"/>
  <c r="H30" i="13" s="1"/>
  <c r="H62" i="13"/>
  <c r="H77" i="13"/>
  <c r="G48" i="12"/>
  <c r="H48" i="12" s="1"/>
  <c r="H12" i="11"/>
  <c r="G54" i="11"/>
  <c r="H54" i="11" s="1"/>
  <c r="H54" i="72"/>
  <c r="G12" i="72"/>
  <c r="H12" i="72" s="1"/>
  <c r="G48" i="72"/>
  <c r="H48" i="72" s="1"/>
  <c r="E68" i="10"/>
  <c r="E69" i="10" s="1"/>
  <c r="G66" i="10"/>
  <c r="H66" i="10" s="1"/>
  <c r="G58" i="72"/>
  <c r="H58" i="72" s="1"/>
  <c r="H36" i="71"/>
  <c r="H57" i="70"/>
  <c r="H65" i="14"/>
  <c r="H19" i="13"/>
  <c r="H33" i="12"/>
  <c r="H42" i="11"/>
  <c r="H16" i="72"/>
  <c r="H26" i="72"/>
  <c r="H64" i="72"/>
  <c r="H49" i="71"/>
  <c r="H67" i="14"/>
  <c r="G51" i="13"/>
  <c r="H51" i="13" s="1"/>
  <c r="H21" i="12"/>
  <c r="G64" i="12"/>
  <c r="H64" i="12" s="1"/>
  <c r="H26" i="11"/>
  <c r="G7" i="83"/>
  <c r="G8" i="83" s="1"/>
  <c r="H8" i="83" s="1"/>
  <c r="H28" i="83"/>
  <c r="H48" i="83"/>
  <c r="H36" i="83"/>
  <c r="H38" i="83"/>
  <c r="H55" i="83"/>
  <c r="H58" i="83"/>
  <c r="E51" i="83"/>
  <c r="H57" i="83"/>
  <c r="G16" i="83"/>
  <c r="H16" i="83" s="1"/>
  <c r="G22" i="83"/>
  <c r="H22" i="83" s="1"/>
  <c r="G28" i="83"/>
  <c r="G36" i="83"/>
  <c r="G42" i="83"/>
  <c r="H42" i="83" s="1"/>
  <c r="G48" i="83"/>
  <c r="G12" i="83"/>
  <c r="G17" i="83"/>
  <c r="H17" i="83" s="1"/>
  <c r="G23" i="83"/>
  <c r="H23" i="83" s="1"/>
  <c r="G30" i="83"/>
  <c r="H30" i="83" s="1"/>
  <c r="G38" i="83"/>
  <c r="G44" i="83"/>
  <c r="H44" i="83" s="1"/>
  <c r="G49" i="83"/>
  <c r="H49" i="83" s="1"/>
  <c r="G55" i="83"/>
  <c r="G58" i="83" s="1"/>
  <c r="H7" i="70"/>
  <c r="H8" i="70"/>
  <c r="G7" i="13"/>
  <c r="G8" i="13" s="1"/>
  <c r="G7" i="10"/>
  <c r="H7" i="10" s="1"/>
  <c r="H31" i="10"/>
  <c r="H63" i="72"/>
  <c r="G8" i="72"/>
  <c r="H7" i="72"/>
  <c r="H12" i="10"/>
  <c r="G18" i="10"/>
  <c r="H18" i="10" s="1"/>
  <c r="G35" i="10"/>
  <c r="H35" i="10" s="1"/>
  <c r="G42" i="10"/>
  <c r="H42" i="10" s="1"/>
  <c r="G56" i="10"/>
  <c r="H56" i="10" s="1"/>
  <c r="H23" i="10"/>
  <c r="H28" i="10"/>
  <c r="G19" i="70"/>
  <c r="H19" i="70" s="1"/>
  <c r="G48" i="70"/>
  <c r="H48" i="70" s="1"/>
  <c r="G61" i="70"/>
  <c r="H61" i="70" s="1"/>
  <c r="H72" i="70"/>
  <c r="G32" i="69"/>
  <c r="H32" i="69" s="1"/>
  <c r="G48" i="69"/>
  <c r="H48" i="69" s="1"/>
  <c r="G25" i="15"/>
  <c r="H25" i="15" s="1"/>
  <c r="G41" i="15"/>
  <c r="H41" i="15" s="1"/>
  <c r="H55" i="15"/>
  <c r="H23" i="14"/>
  <c r="G66" i="14"/>
  <c r="H66" i="14" s="1"/>
  <c r="E65" i="12"/>
  <c r="G16" i="11"/>
  <c r="H16" i="11" s="1"/>
  <c r="G25" i="11"/>
  <c r="H25" i="11" s="1"/>
  <c r="G40" i="11"/>
  <c r="H40" i="11" s="1"/>
  <c r="G53" i="11"/>
  <c r="H53" i="11" s="1"/>
  <c r="G13" i="10"/>
  <c r="H72" i="10"/>
  <c r="H32" i="70"/>
  <c r="G50" i="70"/>
  <c r="H50" i="70" s="1"/>
  <c r="G73" i="70"/>
  <c r="H73" i="70" s="1"/>
  <c r="H19" i="69"/>
  <c r="H13" i="15"/>
  <c r="G57" i="15"/>
  <c r="H57" i="15" s="1"/>
  <c r="G24" i="14"/>
  <c r="H24" i="14" s="1"/>
  <c r="H55" i="14"/>
  <c r="H75" i="13"/>
  <c r="G34" i="70"/>
  <c r="H34" i="70" s="1"/>
  <c r="G51" i="70"/>
  <c r="H51" i="70" s="1"/>
  <c r="G20" i="69"/>
  <c r="H20" i="69" s="1"/>
  <c r="G36" i="69"/>
  <c r="H36" i="69" s="1"/>
  <c r="G15" i="15"/>
  <c r="H15" i="15" s="1"/>
  <c r="G27" i="15"/>
  <c r="H27" i="15" s="1"/>
  <c r="G56" i="14"/>
  <c r="H56" i="14" s="1"/>
  <c r="G76" i="13"/>
  <c r="H76" i="13" s="1"/>
  <c r="G36" i="70"/>
  <c r="H36" i="70" s="1"/>
  <c r="G38" i="70"/>
  <c r="H38" i="70" s="1"/>
  <c r="H52" i="70"/>
  <c r="G64" i="70"/>
  <c r="H64" i="70" s="1"/>
  <c r="G22" i="69"/>
  <c r="H22" i="69" s="1"/>
  <c r="H38" i="69"/>
  <c r="G17" i="15"/>
  <c r="H17" i="15" s="1"/>
  <c r="H29" i="15"/>
  <c r="G45" i="14"/>
  <c r="H45" i="14" s="1"/>
  <c r="H17" i="13"/>
  <c r="H27" i="13"/>
  <c r="H41" i="13"/>
  <c r="H54" i="13"/>
  <c r="H65" i="13"/>
  <c r="G15" i="14"/>
  <c r="H15" i="14" s="1"/>
  <c r="G16" i="10"/>
  <c r="H16" i="10" s="1"/>
  <c r="G20" i="10"/>
  <c r="H20" i="10" s="1"/>
  <c r="G26" i="10"/>
  <c r="H26" i="10" s="1"/>
  <c r="G31" i="10"/>
  <c r="G39" i="10"/>
  <c r="H39" i="10" s="1"/>
  <c r="G46" i="10"/>
  <c r="H46" i="10" s="1"/>
  <c r="G53" i="10"/>
  <c r="H53" i="10" s="1"/>
  <c r="G59" i="10"/>
  <c r="H59" i="10" s="1"/>
  <c r="G64" i="10"/>
  <c r="H64" i="10" s="1"/>
  <c r="G74" i="10"/>
  <c r="H74" i="10" s="1"/>
  <c r="G13" i="72"/>
  <c r="H13" i="72" s="1"/>
  <c r="G18" i="72"/>
  <c r="H18" i="72" s="1"/>
  <c r="G24" i="72"/>
  <c r="H24" i="72" s="1"/>
  <c r="G30" i="72"/>
  <c r="H30" i="72" s="1"/>
  <c r="G38" i="72"/>
  <c r="H38" i="72" s="1"/>
  <c r="G45" i="72"/>
  <c r="H45" i="72" s="1"/>
  <c r="G51" i="72"/>
  <c r="H51" i="72" s="1"/>
  <c r="G56" i="72"/>
  <c r="H56" i="72" s="1"/>
  <c r="G66" i="72"/>
  <c r="H66" i="72" s="1"/>
  <c r="G7" i="71"/>
  <c r="G8" i="71" s="1"/>
  <c r="H8" i="71" s="1"/>
  <c r="G15" i="71"/>
  <c r="H15" i="71" s="1"/>
  <c r="G20" i="71"/>
  <c r="H20" i="71" s="1"/>
  <c r="G24" i="71"/>
  <c r="H24" i="71" s="1"/>
  <c r="G32" i="71"/>
  <c r="H32" i="71" s="1"/>
  <c r="G40" i="71"/>
  <c r="H40" i="71" s="1"/>
  <c r="G46" i="71"/>
  <c r="H46" i="71" s="1"/>
  <c r="G51" i="71"/>
  <c r="H51" i="71" s="1"/>
  <c r="G57" i="71"/>
  <c r="H57" i="71" s="1"/>
  <c r="G12" i="70"/>
  <c r="H12" i="70" s="1"/>
  <c r="G23" i="70"/>
  <c r="H23" i="70" s="1"/>
  <c r="G54" i="70"/>
  <c r="H54" i="70" s="1"/>
  <c r="E65" i="70"/>
  <c r="G7" i="69"/>
  <c r="G8" i="69" s="1"/>
  <c r="G40" i="69"/>
  <c r="H40" i="69" s="1"/>
  <c r="G54" i="69"/>
  <c r="H54" i="69" s="1"/>
  <c r="H65" i="69"/>
  <c r="G30" i="15"/>
  <c r="H30" i="15" s="1"/>
  <c r="H60" i="15"/>
  <c r="H29" i="14"/>
  <c r="G18" i="13"/>
  <c r="H18" i="13" s="1"/>
  <c r="G29" i="13"/>
  <c r="H29" i="13" s="1"/>
  <c r="G43" i="13"/>
  <c r="H43" i="13" s="1"/>
  <c r="G56" i="13"/>
  <c r="H56" i="13" s="1"/>
  <c r="G66" i="13"/>
  <c r="H66" i="13" s="1"/>
  <c r="G16" i="12"/>
  <c r="H16" i="12" s="1"/>
  <c r="G26" i="12"/>
  <c r="H26" i="12" s="1"/>
  <c r="G38" i="12"/>
  <c r="H38" i="12" s="1"/>
  <c r="G53" i="12"/>
  <c r="H53" i="12" s="1"/>
  <c r="G63" i="12"/>
  <c r="H63" i="12" s="1"/>
  <c r="H7" i="11"/>
  <c r="G22" i="70"/>
  <c r="H22" i="70" s="1"/>
  <c r="G63" i="70"/>
  <c r="H63" i="70" s="1"/>
  <c r="G58" i="71"/>
  <c r="H58" i="71" s="1"/>
  <c r="G13" i="70"/>
  <c r="H13" i="70" s="1"/>
  <c r="G24" i="70"/>
  <c r="H24" i="70" s="1"/>
  <c r="H40" i="70"/>
  <c r="G55" i="70"/>
  <c r="H55" i="70" s="1"/>
  <c r="G12" i="69"/>
  <c r="H12" i="69" s="1"/>
  <c r="H23" i="69"/>
  <c r="G66" i="69"/>
  <c r="H66" i="69" s="1"/>
  <c r="G62" i="15"/>
  <c r="H62" i="15" s="1"/>
  <c r="G31" i="14"/>
  <c r="H31" i="14" s="1"/>
  <c r="G20" i="11"/>
  <c r="H20" i="11" s="1"/>
  <c r="G32" i="11"/>
  <c r="H32" i="11" s="1"/>
  <c r="G47" i="11"/>
  <c r="H47" i="11" s="1"/>
  <c r="E57" i="11"/>
  <c r="G64" i="69"/>
  <c r="H64" i="69" s="1"/>
  <c r="E77" i="15"/>
  <c r="G72" i="15"/>
  <c r="H72" i="15" s="1"/>
  <c r="E67" i="72"/>
  <c r="G42" i="70"/>
  <c r="H42" i="70" s="1"/>
  <c r="G56" i="70"/>
  <c r="H56" i="70" s="1"/>
  <c r="G25" i="69"/>
  <c r="H25" i="69" s="1"/>
  <c r="G43" i="69"/>
  <c r="H43" i="69" s="1"/>
  <c r="H55" i="69"/>
  <c r="G19" i="15"/>
  <c r="H19" i="15" s="1"/>
  <c r="G34" i="15"/>
  <c r="H34" i="15" s="1"/>
  <c r="H49" i="15"/>
  <c r="H75" i="15"/>
  <c r="H18" i="14"/>
  <c r="H59" i="14"/>
  <c r="H79" i="13"/>
  <c r="H59" i="71"/>
  <c r="H15" i="70"/>
  <c r="H25" i="70"/>
  <c r="G44" i="70"/>
  <c r="H44" i="70" s="1"/>
  <c r="E74" i="70"/>
  <c r="G69" i="70"/>
  <c r="H69" i="70" s="1"/>
  <c r="H13" i="69"/>
  <c r="G56" i="69"/>
  <c r="H56" i="69" s="1"/>
  <c r="G51" i="15"/>
  <c r="H51" i="15" s="1"/>
  <c r="G76" i="15"/>
  <c r="H76" i="15" s="1"/>
  <c r="G20" i="14"/>
  <c r="H20" i="14" s="1"/>
  <c r="H49" i="14"/>
  <c r="E60" i="14"/>
  <c r="E80" i="13"/>
  <c r="G45" i="15"/>
  <c r="H45" i="15" s="1"/>
  <c r="G16" i="70"/>
  <c r="H16" i="70" s="1"/>
  <c r="G27" i="70"/>
  <c r="H27" i="70" s="1"/>
  <c r="G45" i="70"/>
  <c r="H45" i="70" s="1"/>
  <c r="G70" i="70"/>
  <c r="H70" i="70" s="1"/>
  <c r="G15" i="69"/>
  <c r="H15" i="69" s="1"/>
  <c r="G28" i="69"/>
  <c r="H28" i="69" s="1"/>
  <c r="G23" i="15"/>
  <c r="H23" i="15" s="1"/>
  <c r="G51" i="14"/>
  <c r="H51" i="14" s="1"/>
  <c r="G12" i="13"/>
  <c r="H12" i="13" s="1"/>
  <c r="E71" i="13"/>
  <c r="G69" i="12"/>
  <c r="H69" i="12" s="1"/>
  <c r="H17" i="70"/>
  <c r="G28" i="70"/>
  <c r="H28" i="70" s="1"/>
  <c r="G59" i="70"/>
  <c r="H59" i="70" s="1"/>
  <c r="G71" i="70"/>
  <c r="H71" i="70" s="1"/>
  <c r="G46" i="69"/>
  <c r="H46" i="69" s="1"/>
  <c r="G58" i="69"/>
  <c r="H58" i="69" s="1"/>
  <c r="G7" i="15"/>
  <c r="G8" i="15" s="1"/>
  <c r="G37" i="15"/>
  <c r="H37" i="15" s="1"/>
  <c r="H65" i="15"/>
  <c r="H37" i="14"/>
  <c r="H23" i="13"/>
  <c r="H34" i="13"/>
  <c r="H49" i="13"/>
  <c r="H60" i="13"/>
  <c r="H69" i="13"/>
  <c r="H7" i="12"/>
  <c r="G63" i="11"/>
  <c r="H63" i="11" s="1"/>
  <c r="G51" i="69"/>
  <c r="H51" i="69" s="1"/>
  <c r="G30" i="70"/>
  <c r="H30" i="70" s="1"/>
  <c r="G60" i="70"/>
  <c r="H60" i="70" s="1"/>
  <c r="G17" i="69"/>
  <c r="H17" i="69" s="1"/>
  <c r="E59" i="69"/>
  <c r="G12" i="15"/>
  <c r="E68" i="15"/>
  <c r="G66" i="15"/>
  <c r="H66" i="15" s="1"/>
  <c r="G7" i="14"/>
  <c r="G8" i="14" s="1"/>
  <c r="G39" i="14"/>
  <c r="H39" i="14" s="1"/>
  <c r="G13" i="13"/>
  <c r="H13" i="13" s="1"/>
  <c r="G24" i="13"/>
  <c r="H24" i="13" s="1"/>
  <c r="G36" i="13"/>
  <c r="H36" i="13" s="1"/>
  <c r="G50" i="13"/>
  <c r="H50" i="13" s="1"/>
  <c r="G61" i="13"/>
  <c r="H61" i="13" s="1"/>
  <c r="G70" i="13"/>
  <c r="H70" i="13" s="1"/>
  <c r="G20" i="12"/>
  <c r="H20" i="12" s="1"/>
  <c r="G31" i="12"/>
  <c r="H31" i="12" s="1"/>
  <c r="G46" i="12"/>
  <c r="H46" i="12" s="1"/>
  <c r="G58" i="12"/>
  <c r="H58" i="12" s="1"/>
  <c r="E67" i="69"/>
  <c r="E64" i="11"/>
  <c r="G16" i="69"/>
  <c r="H16" i="69" s="1"/>
  <c r="G21" i="69"/>
  <c r="H21" i="69" s="1"/>
  <c r="G26" i="69"/>
  <c r="H26" i="69" s="1"/>
  <c r="G34" i="69"/>
  <c r="H34" i="69" s="1"/>
  <c r="G42" i="69"/>
  <c r="H42" i="69" s="1"/>
  <c r="G47" i="69"/>
  <c r="H47" i="69" s="1"/>
  <c r="G52" i="69"/>
  <c r="H52" i="69" s="1"/>
  <c r="G57" i="69"/>
  <c r="H57" i="69" s="1"/>
  <c r="G63" i="69"/>
  <c r="H63" i="69" s="1"/>
  <c r="G16" i="15"/>
  <c r="H16" i="15" s="1"/>
  <c r="G21" i="15"/>
  <c r="H21" i="15" s="1"/>
  <c r="G26" i="15"/>
  <c r="H26" i="15" s="1"/>
  <c r="G32" i="15"/>
  <c r="H32" i="15" s="1"/>
  <c r="G39" i="15"/>
  <c r="H39" i="15" s="1"/>
  <c r="G47" i="15"/>
  <c r="H47" i="15" s="1"/>
  <c r="G53" i="15"/>
  <c r="H53" i="15" s="1"/>
  <c r="G58" i="15"/>
  <c r="H58" i="15" s="1"/>
  <c r="G63" i="15"/>
  <c r="H63" i="15" s="1"/>
  <c r="G67" i="15"/>
  <c r="H67" i="15" s="1"/>
  <c r="G73" i="15"/>
  <c r="H73" i="15" s="1"/>
  <c r="G16" i="14"/>
  <c r="H16" i="14" s="1"/>
  <c r="G21" i="14"/>
  <c r="H21" i="14" s="1"/>
  <c r="G26" i="14"/>
  <c r="H26" i="14" s="1"/>
  <c r="G33" i="14"/>
  <c r="H33" i="14" s="1"/>
  <c r="G41" i="14"/>
  <c r="H41" i="14" s="1"/>
  <c r="G47" i="14"/>
  <c r="H47" i="14" s="1"/>
  <c r="G52" i="14"/>
  <c r="H52" i="14" s="1"/>
  <c r="H12" i="12"/>
  <c r="E68" i="14"/>
  <c r="G48" i="15"/>
  <c r="H48" i="15" s="1"/>
  <c r="G54" i="15"/>
  <c r="H54" i="15" s="1"/>
  <c r="G59" i="15"/>
  <c r="H59" i="15" s="1"/>
  <c r="G64" i="15"/>
  <c r="H64" i="15" s="1"/>
  <c r="G74" i="15"/>
  <c r="H74" i="15" s="1"/>
  <c r="G12" i="14"/>
  <c r="H12" i="14" s="1"/>
  <c r="G17" i="14"/>
  <c r="H17" i="14" s="1"/>
  <c r="G22" i="14"/>
  <c r="H22" i="14" s="1"/>
  <c r="G27" i="14"/>
  <c r="H27" i="14" s="1"/>
  <c r="G35" i="14"/>
  <c r="H35" i="14" s="1"/>
  <c r="G43" i="14"/>
  <c r="H43" i="14" s="1"/>
  <c r="G48" i="14"/>
  <c r="H48" i="14" s="1"/>
  <c r="G53" i="14"/>
  <c r="H53" i="14" s="1"/>
  <c r="G58" i="14"/>
  <c r="H58" i="14" s="1"/>
  <c r="G64" i="14"/>
  <c r="G16" i="13"/>
  <c r="H16" i="13" s="1"/>
  <c r="G21" i="13"/>
  <c r="H21" i="13" s="1"/>
  <c r="G26" i="13"/>
  <c r="H26" i="13" s="1"/>
  <c r="G32" i="13"/>
  <c r="H32" i="13" s="1"/>
  <c r="G39" i="13"/>
  <c r="H39" i="13" s="1"/>
  <c r="G47" i="13"/>
  <c r="H47" i="13" s="1"/>
  <c r="G53" i="13"/>
  <c r="H53" i="13" s="1"/>
  <c r="G58" i="13"/>
  <c r="H58" i="13" s="1"/>
  <c r="G63" i="13"/>
  <c r="H63" i="13" s="1"/>
  <c r="G68" i="13"/>
  <c r="H68" i="13" s="1"/>
  <c r="G78" i="13"/>
  <c r="H78" i="13" s="1"/>
  <c r="G13" i="12"/>
  <c r="G18" i="12"/>
  <c r="H18" i="12" s="1"/>
  <c r="G23" i="12"/>
  <c r="H23" i="12" s="1"/>
  <c r="G28" i="12"/>
  <c r="H28" i="12" s="1"/>
  <c r="G35" i="12"/>
  <c r="H35" i="12" s="1"/>
  <c r="G42" i="12"/>
  <c r="H42" i="12" s="1"/>
  <c r="G49" i="12"/>
  <c r="H49" i="12" s="1"/>
  <c r="G56" i="12"/>
  <c r="H56" i="12" s="1"/>
  <c r="G61" i="12"/>
  <c r="H61" i="12" s="1"/>
  <c r="G71" i="12"/>
  <c r="H71" i="12" s="1"/>
  <c r="G13" i="11"/>
  <c r="G18" i="11"/>
  <c r="H18" i="11" s="1"/>
  <c r="G23" i="11"/>
  <c r="H23" i="11" s="1"/>
  <c r="G28" i="11"/>
  <c r="H28" i="11" s="1"/>
  <c r="G36" i="11"/>
  <c r="H36" i="11" s="1"/>
  <c r="G44" i="11"/>
  <c r="H44" i="11" s="1"/>
  <c r="G50" i="11"/>
  <c r="H50" i="11" s="1"/>
  <c r="G55" i="11"/>
  <c r="H55" i="11" s="1"/>
  <c r="G61" i="11"/>
  <c r="G68" i="14" l="1"/>
  <c r="H68" i="14"/>
  <c r="E61" i="71"/>
  <c r="E62" i="71" s="1"/>
  <c r="E77" i="10"/>
  <c r="E78" i="10" s="1"/>
  <c r="G65" i="12"/>
  <c r="G66" i="12" s="1"/>
  <c r="G57" i="11"/>
  <c r="G58" i="11" s="1"/>
  <c r="H64" i="14"/>
  <c r="E60" i="72"/>
  <c r="E58" i="11"/>
  <c r="E72" i="13"/>
  <c r="G68" i="10"/>
  <c r="H68" i="10" s="1"/>
  <c r="E68" i="72"/>
  <c r="E69" i="72" s="1"/>
  <c r="G80" i="13"/>
  <c r="H80" i="13" s="1"/>
  <c r="E66" i="12"/>
  <c r="H7" i="83"/>
  <c r="E59" i="83"/>
  <c r="G51" i="83"/>
  <c r="E52" i="83"/>
  <c r="H12" i="83"/>
  <c r="H8" i="13"/>
  <c r="H8" i="12"/>
  <c r="H8" i="11"/>
  <c r="H8" i="72"/>
  <c r="H7" i="71"/>
  <c r="H7" i="15"/>
  <c r="H7" i="13"/>
  <c r="G8" i="10"/>
  <c r="H8" i="10" s="1"/>
  <c r="H7" i="14"/>
  <c r="E74" i="12"/>
  <c r="H8" i="14"/>
  <c r="E61" i="14"/>
  <c r="G74" i="70"/>
  <c r="H74" i="70" s="1"/>
  <c r="H7" i="69"/>
  <c r="G77" i="15"/>
  <c r="H77" i="15" s="1"/>
  <c r="G59" i="69"/>
  <c r="H59" i="69" s="1"/>
  <c r="H8" i="69"/>
  <c r="E60" i="69"/>
  <c r="G64" i="11"/>
  <c r="E75" i="70"/>
  <c r="H13" i="12"/>
  <c r="H8" i="15"/>
  <c r="E69" i="15"/>
  <c r="H13" i="11"/>
  <c r="E66" i="70"/>
  <c r="G59" i="72"/>
  <c r="G60" i="72" s="1"/>
  <c r="H13" i="10"/>
  <c r="E78" i="15"/>
  <c r="E79" i="15" s="1"/>
  <c r="G73" i="12"/>
  <c r="H73" i="12" s="1"/>
  <c r="G67" i="72"/>
  <c r="G76" i="10"/>
  <c r="H76" i="10" s="1"/>
  <c r="E65" i="11"/>
  <c r="G68" i="15"/>
  <c r="G69" i="15" s="1"/>
  <c r="H12" i="15"/>
  <c r="G60" i="71"/>
  <c r="H60" i="71" s="1"/>
  <c r="G53" i="71"/>
  <c r="G60" i="14"/>
  <c r="G69" i="14" s="1"/>
  <c r="G70" i="14" s="1"/>
  <c r="G65" i="70"/>
  <c r="H65" i="70" s="1"/>
  <c r="E81" i="13"/>
  <c r="H67" i="72"/>
  <c r="H67" i="69"/>
  <c r="E68" i="69"/>
  <c r="E69" i="69" s="1"/>
  <c r="G67" i="69"/>
  <c r="G71" i="13"/>
  <c r="E69" i="14"/>
  <c r="H61" i="11"/>
  <c r="H65" i="12" l="1"/>
  <c r="H57" i="11"/>
  <c r="G65" i="11"/>
  <c r="G66" i="11" s="1"/>
  <c r="H60" i="72"/>
  <c r="H58" i="11"/>
  <c r="H66" i="12"/>
  <c r="H64" i="11"/>
  <c r="G78" i="15"/>
  <c r="G79" i="15" s="1"/>
  <c r="H79" i="15" s="1"/>
  <c r="G68" i="69"/>
  <c r="G69" i="69" s="1"/>
  <c r="H69" i="69" s="1"/>
  <c r="G59" i="83"/>
  <c r="G60" i="83" s="1"/>
  <c r="G52" i="83"/>
  <c r="H52" i="83" s="1"/>
  <c r="H51" i="83"/>
  <c r="H59" i="83"/>
  <c r="E60" i="83"/>
  <c r="G69" i="10"/>
  <c r="H69" i="10" s="1"/>
  <c r="G61" i="71"/>
  <c r="H53" i="71"/>
  <c r="E76" i="70"/>
  <c r="H68" i="15"/>
  <c r="E75" i="12"/>
  <c r="G75" i="70"/>
  <c r="G76" i="70" s="1"/>
  <c r="G66" i="70"/>
  <c r="H66" i="70" s="1"/>
  <c r="G61" i="14"/>
  <c r="H61" i="14" s="1"/>
  <c r="E66" i="11"/>
  <c r="G74" i="12"/>
  <c r="G75" i="12" s="1"/>
  <c r="G68" i="72"/>
  <c r="H59" i="72"/>
  <c r="G54" i="71"/>
  <c r="H54" i="71" s="1"/>
  <c r="H69" i="14"/>
  <c r="H60" i="14"/>
  <c r="E82" i="13"/>
  <c r="G81" i="13"/>
  <c r="G82" i="13" s="1"/>
  <c r="G72" i="13"/>
  <c r="H72" i="13" s="1"/>
  <c r="H71" i="13"/>
  <c r="H69" i="15"/>
  <c r="G60" i="69"/>
  <c r="H60" i="69" s="1"/>
  <c r="E70" i="14"/>
  <c r="H70" i="14" s="1"/>
  <c r="G77" i="10"/>
  <c r="H65" i="11" l="1"/>
  <c r="H66" i="11"/>
  <c r="H74" i="12"/>
  <c r="H68" i="69"/>
  <c r="H78" i="15"/>
  <c r="H60" i="83"/>
  <c r="H75" i="12"/>
  <c r="G69" i="72"/>
  <c r="H69" i="72" s="1"/>
  <c r="H68" i="72"/>
  <c r="H76" i="70"/>
  <c r="H75" i="70"/>
  <c r="G78" i="10"/>
  <c r="H78" i="10" s="1"/>
  <c r="H77" i="10"/>
  <c r="H82" i="13"/>
  <c r="H61" i="71"/>
  <c r="G62" i="71"/>
  <c r="H62" i="71" s="1"/>
  <c r="H81" i="13"/>
  <c r="AS2" i="9" l="1"/>
  <c r="AR2" i="9"/>
  <c r="E100" i="83"/>
  <c r="E116" i="17" l="1" a="1"/>
  <c r="E116" i="17" s="1"/>
  <c r="E116" i="77" a="1"/>
  <c r="E116" i="77" s="1"/>
  <c r="E116" i="82" a="1"/>
  <c r="E116" i="82" s="1"/>
  <c r="E116" i="80" a="1"/>
  <c r="E116" i="80" s="1"/>
  <c r="E116" i="20" a="1"/>
  <c r="E116" i="20" s="1"/>
  <c r="E116" i="24" a="1"/>
  <c r="E116" i="24" s="1"/>
  <c r="E116" i="79" a="1"/>
  <c r="E116" i="79" s="1"/>
  <c r="E116" i="25" a="1"/>
  <c r="E116" i="25" s="1"/>
  <c r="E116" i="18" a="1"/>
  <c r="E116" i="18" s="1"/>
  <c r="E116" i="81" a="1"/>
  <c r="E116" i="81" s="1"/>
  <c r="E116" i="22" a="1"/>
  <c r="E116" i="22" s="1"/>
  <c r="E116" i="74" a="1"/>
  <c r="E116" i="74" s="1"/>
  <c r="E116" i="76" a="1"/>
  <c r="E116" i="76" s="1"/>
  <c r="E116" i="78" a="1"/>
  <c r="E116" i="78" s="1"/>
  <c r="E116" i="19" a="1"/>
  <c r="E116" i="19" s="1"/>
  <c r="E116" i="75" a="1"/>
  <c r="E116" i="75" s="1"/>
  <c r="E116" i="21" a="1"/>
  <c r="E116" i="21" s="1"/>
  <c r="E116" i="23" a="1"/>
  <c r="E116" i="23" s="1"/>
  <c r="E116" i="73" a="1"/>
  <c r="E116" i="73" s="1"/>
  <c r="A109" i="27" a="1"/>
  <c r="A109" i="27" s="1"/>
  <c r="A109" i="31" a="1"/>
  <c r="A109" i="31" s="1"/>
  <c r="A109" i="35" a="1"/>
  <c r="A109" i="35" s="1"/>
  <c r="A109" i="39" a="1"/>
  <c r="A109" i="39" s="1"/>
  <c r="A109" i="43" a="1"/>
  <c r="A109" i="43" s="1"/>
  <c r="E105" i="12" a="1"/>
  <c r="E105" i="12" s="1"/>
  <c r="E105" i="11" a="1"/>
  <c r="E105" i="11" s="1"/>
  <c r="E105" i="35" a="1"/>
  <c r="E105" i="35" s="1"/>
  <c r="E105" i="39" a="1"/>
  <c r="E105" i="39" s="1"/>
  <c r="E105" i="13" a="1"/>
  <c r="E105" i="13" s="1"/>
  <c r="E105" i="45" a="1"/>
  <c r="E105" i="45" s="1"/>
  <c r="E105" i="30" a="1"/>
  <c r="E105" i="30" s="1"/>
  <c r="E105" i="72" a="1"/>
  <c r="E105" i="72" s="1"/>
  <c r="E105" i="27" a="1"/>
  <c r="E105" i="27" s="1"/>
  <c r="E105" i="31" a="1"/>
  <c r="E105" i="31" s="1"/>
  <c r="E105" i="43" a="1"/>
  <c r="E105" i="43" s="1"/>
  <c r="E105" i="70" a="1"/>
  <c r="E105" i="70" s="1"/>
  <c r="E105" i="71" a="1"/>
  <c r="E105" i="71" s="1"/>
  <c r="A109" i="28" a="1"/>
  <c r="A109" i="28" s="1"/>
  <c r="A109" i="32" a="1"/>
  <c r="A109" i="32" s="1"/>
  <c r="A109" i="36" a="1"/>
  <c r="A109" i="36" s="1"/>
  <c r="A109" i="40" a="1"/>
  <c r="A109" i="40" s="1"/>
  <c r="A109" i="44" a="1"/>
  <c r="A109" i="44" s="1"/>
  <c r="E105" i="14" a="1"/>
  <c r="E105" i="14" s="1"/>
  <c r="A109" i="45" a="1"/>
  <c r="A109" i="45" s="1"/>
  <c r="E105" i="33" a="1"/>
  <c r="E105" i="33" s="1"/>
  <c r="E105" i="37" a="1"/>
  <c r="E105" i="37" s="1"/>
  <c r="A109" i="42" a="1"/>
  <c r="A109" i="42" s="1"/>
  <c r="E105" i="42" a="1"/>
  <c r="E105" i="42" s="1"/>
  <c r="E105" i="28" a="1"/>
  <c r="E105" i="28" s="1"/>
  <c r="E105" i="32" a="1"/>
  <c r="E105" i="32" s="1"/>
  <c r="E105" i="36" a="1"/>
  <c r="E105" i="36" s="1"/>
  <c r="E105" i="40" a="1"/>
  <c r="E105" i="40" s="1"/>
  <c r="E105" i="44" a="1"/>
  <c r="E105" i="44" s="1"/>
  <c r="E105" i="15" a="1"/>
  <c r="E105" i="15" s="1"/>
  <c r="E105" i="69" a="1"/>
  <c r="E105" i="69" s="1"/>
  <c r="E105" i="29" a="1"/>
  <c r="E105" i="29" s="1"/>
  <c r="E105" i="41" a="1"/>
  <c r="E105" i="41" s="1"/>
  <c r="A109" i="26" a="1"/>
  <c r="A109" i="26" s="1"/>
  <c r="E105" i="26" a="1"/>
  <c r="E105" i="26" s="1"/>
  <c r="A109" i="29" a="1"/>
  <c r="A109" i="29" s="1"/>
  <c r="A109" i="33" a="1"/>
  <c r="A109" i="33" s="1"/>
  <c r="A109" i="37" a="1"/>
  <c r="A109" i="37" s="1"/>
  <c r="A109" i="41" a="1"/>
  <c r="A109" i="41" s="1"/>
  <c r="A109" i="38" a="1"/>
  <c r="A109" i="38" s="1"/>
  <c r="E105" i="38" a="1"/>
  <c r="E105" i="38" s="1"/>
  <c r="A109" i="30" a="1"/>
  <c r="A109" i="30" s="1"/>
  <c r="A109" i="34" a="1"/>
  <c r="A109" i="34" s="1"/>
  <c r="E105" i="34" a="1"/>
  <c r="E105" i="34" s="1"/>
  <c r="E105" i="47" a="1"/>
  <c r="E105" i="47" s="1"/>
  <c r="E105" i="46" a="1"/>
  <c r="E105" i="46" s="1"/>
  <c r="E105" i="56" a="1"/>
  <c r="E105" i="56" s="1"/>
  <c r="A109" i="58" a="1"/>
  <c r="A109" i="58" s="1"/>
  <c r="A109" i="56" a="1"/>
  <c r="A109" i="56" s="1"/>
  <c r="A109" i="47" a="1"/>
  <c r="A109" i="47" s="1"/>
  <c r="A109" i="54" a="1"/>
  <c r="A109" i="54" s="1"/>
  <c r="E105" i="50" a="1"/>
  <c r="E105" i="50" s="1"/>
  <c r="A109" i="55" a="1"/>
  <c r="A109" i="55" s="1"/>
  <c r="E105" i="83" a="1"/>
  <c r="E105" i="83" s="1"/>
  <c r="E105" i="52" a="1"/>
  <c r="E105" i="52" s="1"/>
  <c r="A109" i="83" a="1"/>
  <c r="A109" i="83" s="1"/>
  <c r="A109" i="52" a="1"/>
  <c r="A109" i="52" s="1"/>
  <c r="A109" i="48" a="1"/>
  <c r="A109" i="48" s="1"/>
  <c r="A109" i="49" a="1"/>
  <c r="A109" i="49" s="1"/>
  <c r="E105" i="53" a="1"/>
  <c r="E105" i="53" s="1"/>
  <c r="A109" i="46" a="1"/>
  <c r="A109" i="46" s="1"/>
  <c r="A109" i="59" a="1"/>
  <c r="A109" i="59" s="1"/>
  <c r="E105" i="57" a="1"/>
  <c r="E105" i="57" s="1"/>
  <c r="A109" i="50" a="1"/>
  <c r="A109" i="50" s="1"/>
  <c r="E105" i="54" a="1"/>
  <c r="E105" i="54" s="1"/>
  <c r="A109" i="51" a="1"/>
  <c r="A109" i="51" s="1"/>
  <c r="A109" i="53" a="1"/>
  <c r="A109" i="53" s="1"/>
  <c r="E105" i="51" a="1"/>
  <c r="E105" i="51" s="1"/>
  <c r="A109" i="57" a="1"/>
  <c r="A109" i="57" s="1"/>
  <c r="E105" i="48" a="1"/>
  <c r="E105" i="48" s="1"/>
  <c r="E105" i="58" a="1"/>
  <c r="E105" i="58" s="1"/>
  <c r="E105" i="59" a="1"/>
  <c r="E105" i="59" s="1"/>
  <c r="E105" i="55" a="1"/>
  <c r="E105" i="55" s="1"/>
  <c r="E105" i="49" a="1"/>
  <c r="E105" i="49" s="1"/>
  <c r="A109" i="16" a="1"/>
  <c r="A109" i="16" s="1"/>
  <c r="A109" i="82" a="1"/>
  <c r="A109" i="82" s="1"/>
  <c r="E105" i="21" a="1"/>
  <c r="E105" i="21" s="1"/>
  <c r="A109" i="21" a="1"/>
  <c r="A109" i="21" s="1"/>
  <c r="E105" i="79" a="1"/>
  <c r="E105" i="79" s="1"/>
  <c r="E105" i="81" a="1"/>
  <c r="E105" i="81" s="1"/>
  <c r="E105" i="18" a="1"/>
  <c r="E105" i="18" s="1"/>
  <c r="E105" i="23" a="1"/>
  <c r="E105" i="23" s="1"/>
  <c r="A109" i="25" a="1"/>
  <c r="A109" i="25" s="1"/>
  <c r="E105" i="24" a="1"/>
  <c r="E105" i="24" s="1"/>
  <c r="A109" i="24" a="1"/>
  <c r="A109" i="24" s="1"/>
  <c r="E105" i="19" a="1"/>
  <c r="E105" i="19" s="1"/>
  <c r="A109" i="17" a="1"/>
  <c r="A109" i="17" s="1"/>
  <c r="E105" i="20" a="1"/>
  <c r="E105" i="20" s="1"/>
  <c r="E105" i="74" a="1"/>
  <c r="E105" i="74" s="1"/>
  <c r="A109" i="74" a="1"/>
  <c r="A109" i="74" s="1"/>
  <c r="E105" i="22" a="1"/>
  <c r="E105" i="22" s="1"/>
  <c r="A109" i="81" a="1"/>
  <c r="A109" i="81" s="1"/>
  <c r="A109" i="79" a="1"/>
  <c r="A109" i="79" s="1"/>
  <c r="A109" i="20" a="1"/>
  <c r="A109" i="20" s="1"/>
  <c r="A109" i="19" a="1"/>
  <c r="A109" i="19" s="1"/>
  <c r="E105" i="77" a="1"/>
  <c r="E105" i="77" s="1"/>
  <c r="A109" i="77" a="1"/>
  <c r="A109" i="77" s="1"/>
  <c r="E105" i="25" a="1"/>
  <c r="E105" i="25" s="1"/>
  <c r="E105" i="76" a="1"/>
  <c r="E105" i="76" s="1"/>
  <c r="E105" i="16" a="1"/>
  <c r="E105" i="16" s="1"/>
  <c r="A109" i="23" a="1"/>
  <c r="A109" i="23" s="1"/>
  <c r="A109" i="78" a="1"/>
  <c r="A109" i="78" s="1"/>
  <c r="E105" i="80" a="1"/>
  <c r="E105" i="80" s="1"/>
  <c r="A109" i="80" a="1"/>
  <c r="A109" i="80" s="1"/>
  <c r="E105" i="75" a="1"/>
  <c r="E105" i="75" s="1"/>
  <c r="A109" i="76" a="1"/>
  <c r="A109" i="76" s="1"/>
  <c r="E105" i="73" a="1"/>
  <c r="E105" i="73" s="1"/>
  <c r="A109" i="73" a="1"/>
  <c r="A109" i="73" s="1"/>
  <c r="E105" i="17" a="1"/>
  <c r="E105" i="17" s="1"/>
  <c r="A109" i="22" a="1"/>
  <c r="A109" i="22" s="1"/>
  <c r="A109" i="75" a="1"/>
  <c r="A109" i="75" s="1"/>
  <c r="E105" i="78" a="1"/>
  <c r="E105" i="78" s="1"/>
  <c r="E105" i="82" a="1"/>
  <c r="E105" i="82" s="1"/>
  <c r="A109" i="18" a="1"/>
  <c r="A109" i="18" s="1"/>
  <c r="A120" i="16" a="1"/>
  <c r="A120" i="16" s="1"/>
  <c r="E116" i="16" a="1"/>
  <c r="E116" i="16" s="1"/>
  <c r="E116" i="10" a="1"/>
  <c r="E116" i="10" s="1"/>
  <c r="F116" i="10" s="1"/>
  <c r="G116" i="10" s="1"/>
  <c r="H116" i="10" s="1"/>
  <c r="A120" i="47" a="1"/>
  <c r="A120" i="47" s="1"/>
  <c r="E116" i="14" a="1"/>
  <c r="E116" i="14" s="1"/>
  <c r="E116" i="38" a="1"/>
  <c r="E116" i="38" s="1"/>
  <c r="E116" i="47" a="1"/>
  <c r="E116" i="47" s="1"/>
  <c r="E116" i="15" a="1"/>
  <c r="E116" i="15" s="1"/>
  <c r="A120" i="27" a="1"/>
  <c r="A120" i="27" s="1"/>
  <c r="A120" i="30" a="1"/>
  <c r="A120" i="30" s="1"/>
  <c r="A120" i="33" a="1"/>
  <c r="A120" i="33" s="1"/>
  <c r="A120" i="36" a="1"/>
  <c r="A120" i="36" s="1"/>
  <c r="A120" i="39" a="1"/>
  <c r="A120" i="39" s="1"/>
  <c r="A120" i="42" a="1"/>
  <c r="A120" i="42" s="1"/>
  <c r="A120" i="45" a="1"/>
  <c r="A120" i="45" s="1"/>
  <c r="E116" i="69" a="1"/>
  <c r="E116" i="69" s="1"/>
  <c r="E116" i="44" a="1"/>
  <c r="E116" i="44" s="1"/>
  <c r="E116" i="27" a="1"/>
  <c r="E116" i="27" s="1"/>
  <c r="E116" i="30" a="1"/>
  <c r="E116" i="30" s="1"/>
  <c r="E116" i="33" a="1"/>
  <c r="E116" i="33" s="1"/>
  <c r="E116" i="36" a="1"/>
  <c r="E116" i="36" s="1"/>
  <c r="E116" i="39" a="1"/>
  <c r="E116" i="39" s="1"/>
  <c r="E116" i="42" a="1"/>
  <c r="E116" i="42" s="1"/>
  <c r="E116" i="45" a="1"/>
  <c r="E116" i="45" s="1"/>
  <c r="E116" i="70" a="1"/>
  <c r="E116" i="70" s="1"/>
  <c r="E116" i="41" a="1"/>
  <c r="E116" i="41" s="1"/>
  <c r="E116" i="71" a="1"/>
  <c r="E116" i="71" s="1"/>
  <c r="E116" i="72" a="1"/>
  <c r="E116" i="72" s="1"/>
  <c r="E116" i="32" a="1"/>
  <c r="E116" i="32" s="1"/>
  <c r="A120" i="28" a="1"/>
  <c r="A120" i="28" s="1"/>
  <c r="A120" i="31" a="1"/>
  <c r="A120" i="31" s="1"/>
  <c r="A120" i="34" a="1"/>
  <c r="A120" i="34" s="1"/>
  <c r="A120" i="37" a="1"/>
  <c r="A120" i="37" s="1"/>
  <c r="A120" i="40" a="1"/>
  <c r="A120" i="40" s="1"/>
  <c r="A120" i="43" a="1"/>
  <c r="A120" i="43" s="1"/>
  <c r="A120" i="26" a="1"/>
  <c r="A120" i="26" s="1"/>
  <c r="E116" i="11" a="1"/>
  <c r="E116" i="11" s="1"/>
  <c r="E116" i="28" a="1"/>
  <c r="E116" i="28" s="1"/>
  <c r="E116" i="31" a="1"/>
  <c r="E116" i="31" s="1"/>
  <c r="E116" i="34" a="1"/>
  <c r="E116" i="34" s="1"/>
  <c r="E116" i="37" a="1"/>
  <c r="E116" i="37" s="1"/>
  <c r="E116" i="40" a="1"/>
  <c r="E116" i="40" s="1"/>
  <c r="E116" i="43" a="1"/>
  <c r="E116" i="43" s="1"/>
  <c r="E116" i="26" a="1"/>
  <c r="E116" i="26" s="1"/>
  <c r="E116" i="29" a="1"/>
  <c r="E116" i="29" s="1"/>
  <c r="E116" i="35" a="1"/>
  <c r="E116" i="35" s="1"/>
  <c r="A120" i="29" a="1"/>
  <c r="A120" i="29" s="1"/>
  <c r="A120" i="32" a="1"/>
  <c r="A120" i="32" s="1"/>
  <c r="A120" i="35" a="1"/>
  <c r="A120" i="35" s="1"/>
  <c r="A120" i="38" a="1"/>
  <c r="A120" i="38" s="1"/>
  <c r="A120" i="41" a="1"/>
  <c r="A120" i="41" s="1"/>
  <c r="A120" i="44" a="1"/>
  <c r="A120" i="44" s="1"/>
  <c r="E116" i="12" a="1"/>
  <c r="E116" i="12" s="1"/>
  <c r="E116" i="13" a="1"/>
  <c r="E116" i="13" s="1"/>
  <c r="A120" i="83" a="1"/>
  <c r="A120" i="83" s="1"/>
  <c r="E116" i="46" a="1"/>
  <c r="E116" i="46" s="1"/>
  <c r="A120" i="49" a="1"/>
  <c r="A120" i="49" s="1"/>
  <c r="E116" i="59" a="1"/>
  <c r="E116" i="59" s="1"/>
  <c r="A120" i="50" a="1"/>
  <c r="A120" i="50" s="1"/>
  <c r="A120" i="54" a="1"/>
  <c r="A120" i="54" s="1"/>
  <c r="A120" i="51" a="1"/>
  <c r="A120" i="51" s="1"/>
  <c r="A120" i="57" a="1"/>
  <c r="A120" i="57" s="1"/>
  <c r="E116" i="53" a="1"/>
  <c r="E116" i="53" s="1"/>
  <c r="E116" i="83" a="1"/>
  <c r="E116" i="83" s="1"/>
  <c r="A120" i="59" a="1"/>
  <c r="A120" i="59" s="1"/>
  <c r="A120" i="52" a="1"/>
  <c r="A120" i="52" s="1"/>
  <c r="E116" i="56" a="1"/>
  <c r="E116" i="56" s="1"/>
  <c r="E116" i="55" a="1"/>
  <c r="E116" i="55" s="1"/>
  <c r="E116" i="54" a="1"/>
  <c r="E116" i="54" s="1"/>
  <c r="A120" i="53" a="1"/>
  <c r="A120" i="53" s="1"/>
  <c r="A120" i="46" a="1"/>
  <c r="A120" i="46" s="1"/>
  <c r="E116" i="50" a="1"/>
  <c r="E116" i="50" s="1"/>
  <c r="E116" i="49" a="1"/>
  <c r="E116" i="49" s="1"/>
  <c r="E116" i="48" a="1"/>
  <c r="E116" i="48" s="1"/>
  <c r="A120" i="58" a="1"/>
  <c r="A120" i="58" s="1"/>
  <c r="A120" i="56" a="1"/>
  <c r="A120" i="56" s="1"/>
  <c r="E116" i="58" a="1"/>
  <c r="E116" i="58" s="1"/>
  <c r="E116" i="57" a="1"/>
  <c r="E116" i="57" s="1"/>
  <c r="A120" i="48" a="1"/>
  <c r="A120" i="48" s="1"/>
  <c r="E116" i="52" a="1"/>
  <c r="E116" i="52" s="1"/>
  <c r="E116" i="51" a="1"/>
  <c r="E116" i="51" s="1"/>
  <c r="A120" i="55" a="1"/>
  <c r="A120" i="55" s="1"/>
  <c r="A120" i="79" a="1"/>
  <c r="A120" i="79" s="1"/>
  <c r="A120" i="24" a="1"/>
  <c r="A120" i="24" s="1"/>
  <c r="A120" i="17" a="1"/>
  <c r="A120" i="17" s="1"/>
  <c r="A120" i="82" a="1"/>
  <c r="A120" i="82" s="1"/>
  <c r="A120" i="74" a="1"/>
  <c r="A120" i="74" s="1"/>
  <c r="A120" i="25" a="1"/>
  <c r="A120" i="25" s="1"/>
  <c r="A120" i="81" a="1"/>
  <c r="A120" i="81" s="1"/>
  <c r="A120" i="20" a="1"/>
  <c r="A120" i="20" s="1"/>
  <c r="A120" i="22" a="1"/>
  <c r="A120" i="22" s="1"/>
  <c r="A120" i="77" a="1"/>
  <c r="A120" i="77" s="1"/>
  <c r="A120" i="23" a="1"/>
  <c r="A120" i="23" s="1"/>
  <c r="A120" i="80" a="1"/>
  <c r="A120" i="80" s="1"/>
  <c r="A120" i="19" a="1"/>
  <c r="A120" i="19" s="1"/>
  <c r="A120" i="73" a="1"/>
  <c r="A120" i="73" s="1"/>
  <c r="A120" i="18" a="1"/>
  <c r="A120" i="18" s="1"/>
  <c r="A120" i="75" a="1"/>
  <c r="A120" i="75" s="1"/>
  <c r="A120" i="76" a="1"/>
  <c r="A120" i="76" s="1"/>
  <c r="A120" i="78" a="1"/>
  <c r="A120" i="78" s="1"/>
  <c r="A120" i="21" a="1"/>
  <c r="A120" i="21" s="1"/>
  <c r="A109" i="10" a="1"/>
  <c r="A109" i="10" s="1"/>
  <c r="E105" i="10" a="1"/>
  <c r="E105" i="10" s="1"/>
  <c r="A109" i="12" a="1"/>
  <c r="A109" i="12" s="1"/>
  <c r="A109" i="13" a="1"/>
  <c r="A109" i="13" s="1"/>
  <c r="A109" i="14" a="1"/>
  <c r="A109" i="14" s="1"/>
  <c r="A109" i="11" a="1"/>
  <c r="A109" i="11" s="1"/>
  <c r="A109" i="15" a="1"/>
  <c r="A109" i="15" s="1"/>
  <c r="A109" i="69" a="1"/>
  <c r="A109" i="69" s="1"/>
  <c r="A109" i="70" a="1"/>
  <c r="A109" i="70" s="1"/>
  <c r="A109" i="71" a="1"/>
  <c r="A109" i="71" s="1"/>
  <c r="A109" i="72" a="1"/>
  <c r="A109" i="72" s="1"/>
  <c r="A120" i="14" a="1"/>
  <c r="A120" i="14" s="1"/>
  <c r="A120" i="15" a="1"/>
  <c r="A120" i="15" s="1"/>
  <c r="A120" i="69" a="1"/>
  <c r="A120" i="69" s="1"/>
  <c r="A120" i="70" a="1"/>
  <c r="A120" i="70" s="1"/>
  <c r="A120" i="71" a="1"/>
  <c r="A120" i="71" s="1"/>
  <c r="A120" i="72" a="1"/>
  <c r="A120" i="72" s="1"/>
  <c r="A120" i="11" a="1"/>
  <c r="A120" i="11" s="1"/>
  <c r="A120" i="13" a="1"/>
  <c r="A120" i="13" s="1"/>
  <c r="A120" i="12" a="1"/>
  <c r="A120" i="12" s="1"/>
  <c r="A120" i="10" a="1"/>
  <c r="A120" i="10" s="1"/>
  <c r="E99" i="83"/>
  <c r="F116" i="74" l="1"/>
  <c r="G116" i="74" s="1"/>
  <c r="H116" i="74" s="1"/>
  <c r="D116" i="74"/>
  <c r="C116" i="74" s="1"/>
  <c r="B116" i="74" s="1"/>
  <c r="F116" i="22"/>
  <c r="G116" i="22" s="1"/>
  <c r="H116" i="22" s="1"/>
  <c r="D116" i="22"/>
  <c r="C116" i="22" s="1"/>
  <c r="B116" i="22" s="1"/>
  <c r="D116" i="81"/>
  <c r="C116" i="81" s="1"/>
  <c r="B116" i="81" s="1"/>
  <c r="F116" i="81"/>
  <c r="G116" i="81" s="1"/>
  <c r="H116" i="81" s="1"/>
  <c r="D116" i="25"/>
  <c r="C116" i="25" s="1"/>
  <c r="B116" i="25" s="1"/>
  <c r="F116" i="25"/>
  <c r="G116" i="25" s="1"/>
  <c r="H116" i="25" s="1"/>
  <c r="F116" i="73"/>
  <c r="G116" i="73" s="1"/>
  <c r="H116" i="73" s="1"/>
  <c r="D116" i="73"/>
  <c r="C116" i="73" s="1"/>
  <c r="B116" i="73" s="1"/>
  <c r="F116" i="79"/>
  <c r="G116" i="79" s="1"/>
  <c r="H116" i="79" s="1"/>
  <c r="D116" i="79"/>
  <c r="C116" i="79" s="1"/>
  <c r="B116" i="79" s="1"/>
  <c r="F116" i="23"/>
  <c r="G116" i="23" s="1"/>
  <c r="H116" i="23" s="1"/>
  <c r="D116" i="23"/>
  <c r="C116" i="23" s="1"/>
  <c r="B116" i="23" s="1"/>
  <c r="F116" i="24"/>
  <c r="G116" i="24" s="1"/>
  <c r="H116" i="24" s="1"/>
  <c r="D116" i="24"/>
  <c r="C116" i="24" s="1"/>
  <c r="B116" i="24" s="1"/>
  <c r="D116" i="21"/>
  <c r="C116" i="21" s="1"/>
  <c r="B116" i="21" s="1"/>
  <c r="F116" i="21"/>
  <c r="G116" i="21" s="1"/>
  <c r="H116" i="21" s="1"/>
  <c r="F116" i="20"/>
  <c r="G116" i="20" s="1"/>
  <c r="H116" i="20" s="1"/>
  <c r="D116" i="20"/>
  <c r="C116" i="20" s="1"/>
  <c r="B116" i="20" s="1"/>
  <c r="D116" i="75"/>
  <c r="C116" i="75" s="1"/>
  <c r="B116" i="75" s="1"/>
  <c r="F116" i="75"/>
  <c r="G116" i="75" s="1"/>
  <c r="H116" i="75" s="1"/>
  <c r="F116" i="80"/>
  <c r="G116" i="80" s="1"/>
  <c r="H116" i="80" s="1"/>
  <c r="D116" i="80"/>
  <c r="C116" i="80" s="1"/>
  <c r="B116" i="80" s="1"/>
  <c r="F116" i="18"/>
  <c r="G116" i="18" s="1"/>
  <c r="H116" i="18" s="1"/>
  <c r="D116" i="18"/>
  <c r="C116" i="18" s="1"/>
  <c r="B116" i="18" s="1"/>
  <c r="D116" i="19"/>
  <c r="C116" i="19" s="1"/>
  <c r="B116" i="19" s="1"/>
  <c r="F116" i="19"/>
  <c r="G116" i="19" s="1"/>
  <c r="H116" i="19" s="1"/>
  <c r="F116" i="82"/>
  <c r="G116" i="82" s="1"/>
  <c r="H116" i="82" s="1"/>
  <c r="D116" i="82"/>
  <c r="C116" i="82" s="1"/>
  <c r="B116" i="82" s="1"/>
  <c r="D116" i="78"/>
  <c r="C116" i="78" s="1"/>
  <c r="B116" i="78" s="1"/>
  <c r="F116" i="78"/>
  <c r="G116" i="78" s="1"/>
  <c r="H116" i="78" s="1"/>
  <c r="F116" i="77"/>
  <c r="G116" i="77" s="1"/>
  <c r="H116" i="77" s="1"/>
  <c r="D116" i="77"/>
  <c r="C116" i="77" s="1"/>
  <c r="B116" i="77" s="1"/>
  <c r="F116" i="76"/>
  <c r="G116" i="76" s="1"/>
  <c r="H116" i="76" s="1"/>
  <c r="D116" i="76"/>
  <c r="C116" i="76" s="1"/>
  <c r="B116" i="76" s="1"/>
  <c r="F116" i="17"/>
  <c r="G116" i="17" s="1"/>
  <c r="H116" i="17" s="1"/>
  <c r="D116" i="17"/>
  <c r="C116" i="17" s="1"/>
  <c r="B116" i="17" s="1"/>
  <c r="A110" i="25"/>
  <c r="A111" i="25" s="1"/>
  <c r="A112" i="25" s="1"/>
  <c r="A108" i="25"/>
  <c r="A107" i="25" s="1"/>
  <c r="A106" i="25" s="1"/>
  <c r="A108" i="34"/>
  <c r="A107" i="34" s="1"/>
  <c r="A106" i="34" s="1"/>
  <c r="A110" i="34"/>
  <c r="A111" i="34" s="1"/>
  <c r="A112" i="34" s="1"/>
  <c r="D105" i="35"/>
  <c r="C105" i="35" s="1"/>
  <c r="B105" i="35" s="1"/>
  <c r="F105" i="35"/>
  <c r="G105" i="35" s="1"/>
  <c r="H105" i="35" s="1"/>
  <c r="D105" i="25"/>
  <c r="C105" i="25" s="1"/>
  <c r="B105" i="25" s="1"/>
  <c r="F105" i="25"/>
  <c r="G105" i="25" s="1"/>
  <c r="H105" i="25" s="1"/>
  <c r="A110" i="51"/>
  <c r="A111" i="51" s="1"/>
  <c r="A112" i="51" s="1"/>
  <c r="A108" i="51"/>
  <c r="A107" i="51" s="1"/>
  <c r="A106" i="51" s="1"/>
  <c r="A108" i="26"/>
  <c r="A107" i="26" s="1"/>
  <c r="A106" i="26" s="1"/>
  <c r="A110" i="26"/>
  <c r="A111" i="26" s="1"/>
  <c r="A112" i="26" s="1"/>
  <c r="A110" i="44"/>
  <c r="A111" i="44" s="1"/>
  <c r="A112" i="44" s="1"/>
  <c r="A108" i="44"/>
  <c r="A107" i="44" s="1"/>
  <c r="A106" i="44" s="1"/>
  <c r="F105" i="31"/>
  <c r="G105" i="31" s="1"/>
  <c r="H105" i="31" s="1"/>
  <c r="D105" i="31"/>
  <c r="C105" i="31" s="1"/>
  <c r="B105" i="31" s="1"/>
  <c r="F105" i="82"/>
  <c r="G105" i="82" s="1"/>
  <c r="H105" i="82" s="1"/>
  <c r="D105" i="82"/>
  <c r="C105" i="82" s="1"/>
  <c r="B105" i="82" s="1"/>
  <c r="D105" i="75"/>
  <c r="C105" i="75" s="1"/>
  <c r="B105" i="75" s="1"/>
  <c r="F105" i="75"/>
  <c r="G105" i="75" s="1"/>
  <c r="H105" i="75" s="1"/>
  <c r="A110" i="77"/>
  <c r="A111" i="77" s="1"/>
  <c r="A112" i="77" s="1"/>
  <c r="A108" i="77"/>
  <c r="A107" i="77" s="1"/>
  <c r="A106" i="77" s="1"/>
  <c r="F105" i="74"/>
  <c r="G105" i="74" s="1"/>
  <c r="H105" i="74" s="1"/>
  <c r="D105" i="74"/>
  <c r="C105" i="74" s="1"/>
  <c r="B105" i="74" s="1"/>
  <c r="F105" i="18"/>
  <c r="G105" i="18" s="1"/>
  <c r="H105" i="18" s="1"/>
  <c r="D105" i="18"/>
  <c r="C105" i="18" s="1"/>
  <c r="B105" i="18" s="1"/>
  <c r="D105" i="55"/>
  <c r="C105" i="55" s="1"/>
  <c r="B105" i="55" s="1"/>
  <c r="F105" i="55"/>
  <c r="G105" i="55" s="1"/>
  <c r="H105" i="55" s="1"/>
  <c r="F105" i="54"/>
  <c r="G105" i="54" s="1"/>
  <c r="H105" i="54" s="1"/>
  <c r="D105" i="54"/>
  <c r="C105" i="54" s="1"/>
  <c r="B105" i="54" s="1"/>
  <c r="A108" i="52"/>
  <c r="A107" i="52" s="1"/>
  <c r="A106" i="52" s="1"/>
  <c r="A110" i="52"/>
  <c r="A111" i="52" s="1"/>
  <c r="A112" i="52" s="1"/>
  <c r="A108" i="56"/>
  <c r="A107" i="56" s="1"/>
  <c r="A106" i="56" s="1"/>
  <c r="A110" i="56"/>
  <c r="A111" i="56" s="1"/>
  <c r="A112" i="56" s="1"/>
  <c r="D105" i="38"/>
  <c r="C105" i="38" s="1"/>
  <c r="B105" i="38" s="1"/>
  <c r="F105" i="38"/>
  <c r="G105" i="38" s="1"/>
  <c r="H105" i="38" s="1"/>
  <c r="D105" i="41"/>
  <c r="C105" i="41" s="1"/>
  <c r="B105" i="41" s="1"/>
  <c r="F105" i="41"/>
  <c r="G105" i="41" s="1"/>
  <c r="H105" i="41" s="1"/>
  <c r="F105" i="28"/>
  <c r="G105" i="28" s="1"/>
  <c r="H105" i="28" s="1"/>
  <c r="D105" i="28"/>
  <c r="C105" i="28" s="1"/>
  <c r="B105" i="28" s="1"/>
  <c r="A108" i="40"/>
  <c r="A107" i="40" s="1"/>
  <c r="A106" i="40" s="1"/>
  <c r="A110" i="40"/>
  <c r="A111" i="40" s="1"/>
  <c r="A112" i="40" s="1"/>
  <c r="F105" i="27"/>
  <c r="G105" i="27" s="1"/>
  <c r="H105" i="27" s="1"/>
  <c r="D105" i="27"/>
  <c r="C105" i="27" s="1"/>
  <c r="B105" i="27" s="1"/>
  <c r="F105" i="12"/>
  <c r="G105" i="12" s="1"/>
  <c r="H105" i="12" s="1"/>
  <c r="D105" i="12"/>
  <c r="C105" i="12" s="1"/>
  <c r="B105" i="12" s="1"/>
  <c r="D105" i="73"/>
  <c r="C105" i="73" s="1"/>
  <c r="B105" i="73" s="1"/>
  <c r="F105" i="73"/>
  <c r="G105" i="73" s="1"/>
  <c r="H105" i="73" s="1"/>
  <c r="A110" i="53"/>
  <c r="A111" i="53" s="1"/>
  <c r="A112" i="53" s="1"/>
  <c r="A108" i="53"/>
  <c r="A107" i="53" s="1"/>
  <c r="A106" i="53" s="1"/>
  <c r="D105" i="36"/>
  <c r="C105" i="36" s="1"/>
  <c r="B105" i="36" s="1"/>
  <c r="F105" i="36"/>
  <c r="G105" i="36" s="1"/>
  <c r="H105" i="36" s="1"/>
  <c r="A108" i="76"/>
  <c r="A107" i="76" s="1"/>
  <c r="A106" i="76" s="1"/>
  <c r="A110" i="76"/>
  <c r="A111" i="76" s="1"/>
  <c r="A112" i="76" s="1"/>
  <c r="F105" i="49"/>
  <c r="G105" i="49" s="1"/>
  <c r="H105" i="49" s="1"/>
  <c r="D105" i="49"/>
  <c r="C105" i="49" s="1"/>
  <c r="B105" i="49" s="1"/>
  <c r="A110" i="48"/>
  <c r="A111" i="48" s="1"/>
  <c r="A112" i="48" s="1"/>
  <c r="A108" i="48"/>
  <c r="A107" i="48" s="1"/>
  <c r="A106" i="48" s="1"/>
  <c r="D105" i="32"/>
  <c r="C105" i="32" s="1"/>
  <c r="B105" i="32" s="1"/>
  <c r="F105" i="32"/>
  <c r="G105" i="32" s="1"/>
  <c r="H105" i="32" s="1"/>
  <c r="F105" i="11"/>
  <c r="G105" i="11" s="1"/>
  <c r="H105" i="11" s="1"/>
  <c r="D105" i="11"/>
  <c r="C105" i="11" s="1"/>
  <c r="B105" i="11" s="1"/>
  <c r="F105" i="78"/>
  <c r="G105" i="78" s="1"/>
  <c r="H105" i="78" s="1"/>
  <c r="D105" i="78"/>
  <c r="C105" i="78" s="1"/>
  <c r="B105" i="78" s="1"/>
  <c r="A110" i="80"/>
  <c r="A111" i="80" s="1"/>
  <c r="A112" i="80" s="1"/>
  <c r="A108" i="80"/>
  <c r="A107" i="80" s="1"/>
  <c r="A106" i="80" s="1"/>
  <c r="F105" i="77"/>
  <c r="G105" i="77" s="1"/>
  <c r="H105" i="77" s="1"/>
  <c r="D105" i="77"/>
  <c r="C105" i="77" s="1"/>
  <c r="B105" i="77" s="1"/>
  <c r="F105" i="20"/>
  <c r="G105" i="20" s="1"/>
  <c r="H105" i="20" s="1"/>
  <c r="D105" i="20"/>
  <c r="C105" i="20" s="1"/>
  <c r="B105" i="20" s="1"/>
  <c r="D105" i="81"/>
  <c r="C105" i="81" s="1"/>
  <c r="B105" i="81" s="1"/>
  <c r="F105" i="81"/>
  <c r="G105" i="81" s="1"/>
  <c r="H105" i="81" s="1"/>
  <c r="F105" i="59"/>
  <c r="G105" i="59" s="1"/>
  <c r="H105" i="59" s="1"/>
  <c r="D105" i="59"/>
  <c r="C105" i="59" s="1"/>
  <c r="B105" i="59" s="1"/>
  <c r="A110" i="50"/>
  <c r="A111" i="50" s="1"/>
  <c r="A112" i="50" s="1"/>
  <c r="A108" i="50"/>
  <c r="A107" i="50" s="1"/>
  <c r="A106" i="50" s="1"/>
  <c r="A108" i="83"/>
  <c r="A107" i="83" s="1"/>
  <c r="A106" i="83" s="1"/>
  <c r="A110" i="83"/>
  <c r="A111" i="83" s="1"/>
  <c r="A112" i="83" s="1"/>
  <c r="A108" i="58"/>
  <c r="A107" i="58" s="1"/>
  <c r="A106" i="58" s="1"/>
  <c r="A110" i="58"/>
  <c r="A111" i="58" s="1"/>
  <c r="A112" i="58" s="1"/>
  <c r="A110" i="38"/>
  <c r="A111" i="38" s="1"/>
  <c r="A112" i="38" s="1"/>
  <c r="A108" i="38"/>
  <c r="A107" i="38" s="1"/>
  <c r="A106" i="38" s="1"/>
  <c r="D105" i="29"/>
  <c r="C105" i="29" s="1"/>
  <c r="B105" i="29" s="1"/>
  <c r="F105" i="29"/>
  <c r="G105" i="29" s="1"/>
  <c r="H105" i="29" s="1"/>
  <c r="D105" i="42"/>
  <c r="C105" i="42" s="1"/>
  <c r="B105" i="42" s="1"/>
  <c r="F105" i="42"/>
  <c r="G105" i="42" s="1"/>
  <c r="H105" i="42" s="1"/>
  <c r="A110" i="36"/>
  <c r="A111" i="36" s="1"/>
  <c r="A112" i="36" s="1"/>
  <c r="A108" i="36"/>
  <c r="A107" i="36" s="1"/>
  <c r="A106" i="36" s="1"/>
  <c r="D105" i="72"/>
  <c r="C105" i="72" s="1"/>
  <c r="B105" i="72" s="1"/>
  <c r="F105" i="72"/>
  <c r="G105" i="72" s="1"/>
  <c r="H105" i="72" s="1"/>
  <c r="A108" i="43"/>
  <c r="A107" i="43" s="1"/>
  <c r="A106" i="43" s="1"/>
  <c r="A110" i="43"/>
  <c r="A111" i="43" s="1"/>
  <c r="A112" i="43" s="1"/>
  <c r="F105" i="22"/>
  <c r="G105" i="22" s="1"/>
  <c r="H105" i="22" s="1"/>
  <c r="D105" i="22"/>
  <c r="C105" i="22" s="1"/>
  <c r="B105" i="22" s="1"/>
  <c r="A108" i="54"/>
  <c r="A107" i="54" s="1"/>
  <c r="A106" i="54" s="1"/>
  <c r="A110" i="54"/>
  <c r="A111" i="54" s="1"/>
  <c r="A112" i="54" s="1"/>
  <c r="F105" i="43"/>
  <c r="G105" i="43" s="1"/>
  <c r="H105" i="43" s="1"/>
  <c r="D105" i="43"/>
  <c r="C105" i="43" s="1"/>
  <c r="B105" i="43" s="1"/>
  <c r="A108" i="75"/>
  <c r="A107" i="75" s="1"/>
  <c r="A106" i="75" s="1"/>
  <c r="A110" i="75"/>
  <c r="A111" i="75" s="1"/>
  <c r="A112" i="75" s="1"/>
  <c r="F105" i="80"/>
  <c r="G105" i="80" s="1"/>
  <c r="H105" i="80" s="1"/>
  <c r="D105" i="80"/>
  <c r="C105" i="80" s="1"/>
  <c r="B105" i="80" s="1"/>
  <c r="A110" i="19"/>
  <c r="A111" i="19" s="1"/>
  <c r="A112" i="19" s="1"/>
  <c r="A108" i="19"/>
  <c r="A107" i="19" s="1"/>
  <c r="A106" i="19" s="1"/>
  <c r="A108" i="17"/>
  <c r="A107" i="17" s="1"/>
  <c r="A106" i="17" s="1"/>
  <c r="A110" i="17"/>
  <c r="A111" i="17" s="1"/>
  <c r="A112" i="17" s="1"/>
  <c r="D105" i="79"/>
  <c r="C105" i="79" s="1"/>
  <c r="B105" i="79" s="1"/>
  <c r="F105" i="79"/>
  <c r="G105" i="79" s="1"/>
  <c r="H105" i="79" s="1"/>
  <c r="D105" i="58"/>
  <c r="C105" i="58" s="1"/>
  <c r="B105" i="58" s="1"/>
  <c r="F105" i="58"/>
  <c r="G105" i="58" s="1"/>
  <c r="H105" i="58" s="1"/>
  <c r="D105" i="57"/>
  <c r="C105" i="57" s="1"/>
  <c r="B105" i="57" s="1"/>
  <c r="F105" i="57"/>
  <c r="G105" i="57" s="1"/>
  <c r="H105" i="57" s="1"/>
  <c r="D105" i="52"/>
  <c r="C105" i="52" s="1"/>
  <c r="B105" i="52" s="1"/>
  <c r="F105" i="52"/>
  <c r="G105" i="52" s="1"/>
  <c r="H105" i="52" s="1"/>
  <c r="F105" i="56"/>
  <c r="G105" i="56" s="1"/>
  <c r="H105" i="56" s="1"/>
  <c r="D105" i="56"/>
  <c r="C105" i="56" s="1"/>
  <c r="B105" i="56" s="1"/>
  <c r="A108" i="41"/>
  <c r="A107" i="41" s="1"/>
  <c r="A106" i="41" s="1"/>
  <c r="A110" i="41"/>
  <c r="A111" i="41" s="1"/>
  <c r="A112" i="41" s="1"/>
  <c r="D105" i="69"/>
  <c r="C105" i="69" s="1"/>
  <c r="B105" i="69" s="1"/>
  <c r="F105" i="69"/>
  <c r="G105" i="69" s="1"/>
  <c r="H105" i="69" s="1"/>
  <c r="A108" i="42"/>
  <c r="A107" i="42" s="1"/>
  <c r="A106" i="42" s="1"/>
  <c r="A110" i="42"/>
  <c r="A111" i="42" s="1"/>
  <c r="A112" i="42" s="1"/>
  <c r="A108" i="32"/>
  <c r="A107" i="32" s="1"/>
  <c r="A106" i="32" s="1"/>
  <c r="A110" i="32"/>
  <c r="A111" i="32" s="1"/>
  <c r="A112" i="32" s="1"/>
  <c r="D105" i="30"/>
  <c r="C105" i="30" s="1"/>
  <c r="B105" i="30" s="1"/>
  <c r="F105" i="30"/>
  <c r="G105" i="30" s="1"/>
  <c r="H105" i="30" s="1"/>
  <c r="A110" i="39"/>
  <c r="A111" i="39" s="1"/>
  <c r="A112" i="39" s="1"/>
  <c r="A108" i="39"/>
  <c r="A107" i="39" s="1"/>
  <c r="A106" i="39" s="1"/>
  <c r="F105" i="76"/>
  <c r="G105" i="76" s="1"/>
  <c r="H105" i="76" s="1"/>
  <c r="D105" i="76"/>
  <c r="C105" i="76" s="1"/>
  <c r="B105" i="76" s="1"/>
  <c r="A110" i="49"/>
  <c r="A111" i="49" s="1"/>
  <c r="A112" i="49" s="1"/>
  <c r="A108" i="49"/>
  <c r="A107" i="49" s="1"/>
  <c r="A106" i="49" s="1"/>
  <c r="F105" i="14"/>
  <c r="G105" i="14" s="1"/>
  <c r="H105" i="14" s="1"/>
  <c r="D105" i="14"/>
  <c r="C105" i="14" s="1"/>
  <c r="B105" i="14" s="1"/>
  <c r="A108" i="18"/>
  <c r="A107" i="18" s="1"/>
  <c r="A106" i="18" s="1"/>
  <c r="A110" i="18"/>
  <c r="A111" i="18" s="1"/>
  <c r="A112" i="18" s="1"/>
  <c r="F105" i="23"/>
  <c r="G105" i="23" s="1"/>
  <c r="H105" i="23" s="1"/>
  <c r="D105" i="23"/>
  <c r="C105" i="23" s="1"/>
  <c r="B105" i="23" s="1"/>
  <c r="A110" i="30"/>
  <c r="A111" i="30" s="1"/>
  <c r="A112" i="30" s="1"/>
  <c r="A108" i="30"/>
  <c r="A107" i="30" s="1"/>
  <c r="A106" i="30" s="1"/>
  <c r="A108" i="22"/>
  <c r="A107" i="22" s="1"/>
  <c r="A106" i="22" s="1"/>
  <c r="A110" i="22"/>
  <c r="A111" i="22" s="1"/>
  <c r="A112" i="22" s="1"/>
  <c r="A110" i="78"/>
  <c r="A111" i="78" s="1"/>
  <c r="A112" i="78" s="1"/>
  <c r="A108" i="78"/>
  <c r="A107" i="78" s="1"/>
  <c r="A106" i="78" s="1"/>
  <c r="A108" i="20"/>
  <c r="A107" i="20" s="1"/>
  <c r="A106" i="20" s="1"/>
  <c r="A110" i="20"/>
  <c r="A111" i="20" s="1"/>
  <c r="A112" i="20" s="1"/>
  <c r="D105" i="19"/>
  <c r="C105" i="19" s="1"/>
  <c r="B105" i="19" s="1"/>
  <c r="F105" i="19"/>
  <c r="G105" i="19" s="1"/>
  <c r="H105" i="19" s="1"/>
  <c r="A108" i="21"/>
  <c r="A107" i="21" s="1"/>
  <c r="A106" i="21" s="1"/>
  <c r="A110" i="21"/>
  <c r="A111" i="21" s="1"/>
  <c r="A112" i="21" s="1"/>
  <c r="D105" i="48"/>
  <c r="C105" i="48" s="1"/>
  <c r="B105" i="48" s="1"/>
  <c r="F105" i="48"/>
  <c r="G105" i="48" s="1"/>
  <c r="H105" i="48" s="1"/>
  <c r="A108" i="59"/>
  <c r="A107" i="59" s="1"/>
  <c r="A106" i="59" s="1"/>
  <c r="A110" i="59"/>
  <c r="A111" i="59" s="1"/>
  <c r="A112" i="59" s="1"/>
  <c r="F105" i="83"/>
  <c r="G105" i="83" s="1"/>
  <c r="H105" i="83" s="1"/>
  <c r="D105" i="83"/>
  <c r="C105" i="83" s="1"/>
  <c r="B105" i="83" s="1"/>
  <c r="F105" i="46"/>
  <c r="G105" i="46" s="1"/>
  <c r="H105" i="46" s="1"/>
  <c r="D105" i="46"/>
  <c r="C105" i="46" s="1"/>
  <c r="B105" i="46" s="1"/>
  <c r="A110" i="37"/>
  <c r="A111" i="37" s="1"/>
  <c r="A112" i="37" s="1"/>
  <c r="A108" i="37"/>
  <c r="A107" i="37" s="1"/>
  <c r="A106" i="37" s="1"/>
  <c r="D105" i="15"/>
  <c r="C105" i="15" s="1"/>
  <c r="B105" i="15" s="1"/>
  <c r="F105" i="15"/>
  <c r="G105" i="15" s="1"/>
  <c r="H105" i="15" s="1"/>
  <c r="F105" i="37"/>
  <c r="G105" i="37" s="1"/>
  <c r="H105" i="37" s="1"/>
  <c r="D105" i="37"/>
  <c r="C105" i="37" s="1"/>
  <c r="B105" i="37" s="1"/>
  <c r="A108" i="28"/>
  <c r="A107" i="28" s="1"/>
  <c r="A106" i="28" s="1"/>
  <c r="A110" i="28"/>
  <c r="A111" i="28" s="1"/>
  <c r="A112" i="28" s="1"/>
  <c r="F105" i="45"/>
  <c r="G105" i="45" s="1"/>
  <c r="H105" i="45" s="1"/>
  <c r="D105" i="45"/>
  <c r="C105" i="45" s="1"/>
  <c r="B105" i="45" s="1"/>
  <c r="A108" i="35"/>
  <c r="A107" i="35" s="1"/>
  <c r="A106" i="35" s="1"/>
  <c r="A110" i="35"/>
  <c r="A111" i="35" s="1"/>
  <c r="A112" i="35" s="1"/>
  <c r="F105" i="26"/>
  <c r="G105" i="26" s="1"/>
  <c r="H105" i="26" s="1"/>
  <c r="D105" i="26"/>
  <c r="C105" i="26" s="1"/>
  <c r="B105" i="26" s="1"/>
  <c r="A110" i="74"/>
  <c r="A111" i="74" s="1"/>
  <c r="A112" i="74" s="1"/>
  <c r="A108" i="74"/>
  <c r="A107" i="74" s="1"/>
  <c r="A106" i="74" s="1"/>
  <c r="A110" i="47"/>
  <c r="A111" i="47" s="1"/>
  <c r="A112" i="47" s="1"/>
  <c r="A108" i="47"/>
  <c r="A107" i="47" s="1"/>
  <c r="A106" i="47" s="1"/>
  <c r="D105" i="17"/>
  <c r="C105" i="17" s="1"/>
  <c r="B105" i="17" s="1"/>
  <c r="F105" i="17"/>
  <c r="G105" i="17" s="1"/>
  <c r="H105" i="17" s="1"/>
  <c r="A110" i="23"/>
  <c r="A111" i="23" s="1"/>
  <c r="A112" i="23" s="1"/>
  <c r="A108" i="23"/>
  <c r="A107" i="23" s="1"/>
  <c r="A106" i="23" s="1"/>
  <c r="A110" i="79"/>
  <c r="A111" i="79" s="1"/>
  <c r="A112" i="79" s="1"/>
  <c r="A108" i="79"/>
  <c r="A107" i="79" s="1"/>
  <c r="A106" i="79" s="1"/>
  <c r="A110" i="24"/>
  <c r="A111" i="24" s="1"/>
  <c r="A112" i="24" s="1"/>
  <c r="A108" i="24"/>
  <c r="A107" i="24" s="1"/>
  <c r="A106" i="24" s="1"/>
  <c r="F105" i="21"/>
  <c r="G105" i="21" s="1"/>
  <c r="H105" i="21" s="1"/>
  <c r="D105" i="21"/>
  <c r="C105" i="21" s="1"/>
  <c r="B105" i="21" s="1"/>
  <c r="A110" i="57"/>
  <c r="A111" i="57" s="1"/>
  <c r="A112" i="57" s="1"/>
  <c r="A108" i="57"/>
  <c r="A107" i="57" s="1"/>
  <c r="A106" i="57" s="1"/>
  <c r="A108" i="46"/>
  <c r="A107" i="46" s="1"/>
  <c r="A106" i="46" s="1"/>
  <c r="A110" i="46"/>
  <c r="A111" i="46" s="1"/>
  <c r="A112" i="46" s="1"/>
  <c r="A110" i="55"/>
  <c r="A111" i="55" s="1"/>
  <c r="A112" i="55" s="1"/>
  <c r="A108" i="55"/>
  <c r="A107" i="55" s="1"/>
  <c r="A106" i="55" s="1"/>
  <c r="F105" i="47"/>
  <c r="G105" i="47" s="1"/>
  <c r="H105" i="47" s="1"/>
  <c r="D105" i="47"/>
  <c r="C105" i="47" s="1"/>
  <c r="B105" i="47" s="1"/>
  <c r="A110" i="33"/>
  <c r="A111" i="33" s="1"/>
  <c r="A112" i="33" s="1"/>
  <c r="A108" i="33"/>
  <c r="A107" i="33" s="1"/>
  <c r="A106" i="33" s="1"/>
  <c r="D105" i="44"/>
  <c r="C105" i="44" s="1"/>
  <c r="B105" i="44" s="1"/>
  <c r="F105" i="44"/>
  <c r="G105" i="44" s="1"/>
  <c r="H105" i="44" s="1"/>
  <c r="F105" i="33"/>
  <c r="G105" i="33" s="1"/>
  <c r="H105" i="33" s="1"/>
  <c r="D105" i="33"/>
  <c r="C105" i="33" s="1"/>
  <c r="B105" i="33" s="1"/>
  <c r="D105" i="71"/>
  <c r="C105" i="71" s="1"/>
  <c r="B105" i="71" s="1"/>
  <c r="F105" i="71"/>
  <c r="G105" i="71" s="1"/>
  <c r="H105" i="71" s="1"/>
  <c r="D105" i="13"/>
  <c r="C105" i="13" s="1"/>
  <c r="B105" i="13" s="1"/>
  <c r="F105" i="13"/>
  <c r="G105" i="13" s="1"/>
  <c r="H105" i="13" s="1"/>
  <c r="A108" i="31"/>
  <c r="A107" i="31" s="1"/>
  <c r="A106" i="31" s="1"/>
  <c r="A110" i="31"/>
  <c r="A111" i="31" s="1"/>
  <c r="A112" i="31" s="1"/>
  <c r="A110" i="73"/>
  <c r="A111" i="73" s="1"/>
  <c r="A112" i="73" s="1"/>
  <c r="A108" i="73"/>
  <c r="A107" i="73" s="1"/>
  <c r="A106" i="73" s="1"/>
  <c r="F105" i="16"/>
  <c r="G105" i="16" s="1"/>
  <c r="H105" i="16" s="1"/>
  <c r="D105" i="16"/>
  <c r="C105" i="16" s="1"/>
  <c r="B105" i="16" s="1"/>
  <c r="A110" i="81"/>
  <c r="A111" i="81" s="1"/>
  <c r="A112" i="81" s="1"/>
  <c r="A108" i="81"/>
  <c r="A107" i="81" s="1"/>
  <c r="A106" i="81" s="1"/>
  <c r="F105" i="24"/>
  <c r="G105" i="24" s="1"/>
  <c r="H105" i="24" s="1"/>
  <c r="D105" i="24"/>
  <c r="C105" i="24" s="1"/>
  <c r="B105" i="24" s="1"/>
  <c r="A108" i="82"/>
  <c r="A107" i="82" s="1"/>
  <c r="A106" i="82" s="1"/>
  <c r="A110" i="82"/>
  <c r="A111" i="82" s="1"/>
  <c r="A112" i="82" s="1"/>
  <c r="F105" i="51"/>
  <c r="G105" i="51" s="1"/>
  <c r="H105" i="51" s="1"/>
  <c r="D105" i="51"/>
  <c r="C105" i="51" s="1"/>
  <c r="B105" i="51" s="1"/>
  <c r="D105" i="53"/>
  <c r="C105" i="53" s="1"/>
  <c r="B105" i="53" s="1"/>
  <c r="F105" i="53"/>
  <c r="G105" i="53" s="1"/>
  <c r="H105" i="53" s="1"/>
  <c r="F105" i="50"/>
  <c r="G105" i="50" s="1"/>
  <c r="H105" i="50" s="1"/>
  <c r="D105" i="50"/>
  <c r="C105" i="50" s="1"/>
  <c r="B105" i="50" s="1"/>
  <c r="F105" i="34"/>
  <c r="G105" i="34" s="1"/>
  <c r="H105" i="34" s="1"/>
  <c r="D105" i="34"/>
  <c r="C105" i="34" s="1"/>
  <c r="B105" i="34" s="1"/>
  <c r="A110" i="29"/>
  <c r="A111" i="29" s="1"/>
  <c r="A112" i="29" s="1"/>
  <c r="A108" i="29"/>
  <c r="A107" i="29" s="1"/>
  <c r="A106" i="29" s="1"/>
  <c r="D105" i="40"/>
  <c r="C105" i="40" s="1"/>
  <c r="B105" i="40" s="1"/>
  <c r="F105" i="40"/>
  <c r="G105" i="40" s="1"/>
  <c r="H105" i="40" s="1"/>
  <c r="A110" i="45"/>
  <c r="A111" i="45" s="1"/>
  <c r="A112" i="45" s="1"/>
  <c r="A108" i="45"/>
  <c r="A107" i="45" s="1"/>
  <c r="A106" i="45" s="1"/>
  <c r="F105" i="70"/>
  <c r="G105" i="70" s="1"/>
  <c r="H105" i="70" s="1"/>
  <c r="D105" i="70"/>
  <c r="C105" i="70" s="1"/>
  <c r="B105" i="70" s="1"/>
  <c r="D105" i="39"/>
  <c r="C105" i="39" s="1"/>
  <c r="B105" i="39" s="1"/>
  <c r="F105" i="39"/>
  <c r="G105" i="39" s="1"/>
  <c r="H105" i="39" s="1"/>
  <c r="A110" i="27"/>
  <c r="A111" i="27" s="1"/>
  <c r="A112" i="27" s="1"/>
  <c r="A108" i="27"/>
  <c r="A107" i="27" s="1"/>
  <c r="A106" i="27" s="1"/>
  <c r="D116" i="16"/>
  <c r="C116" i="16" s="1"/>
  <c r="B116" i="16" s="1"/>
  <c r="F116" i="16"/>
  <c r="G116" i="16" s="1"/>
  <c r="H116" i="16" s="1"/>
  <c r="D116" i="10"/>
  <c r="C116" i="10" s="1"/>
  <c r="B116" i="10" s="1"/>
  <c r="A121" i="51"/>
  <c r="A122" i="51" s="1"/>
  <c r="A123" i="51" s="1"/>
  <c r="A119" i="51"/>
  <c r="A118" i="51" s="1"/>
  <c r="A117" i="51" s="1"/>
  <c r="A121" i="21"/>
  <c r="A122" i="21" s="1"/>
  <c r="A123" i="21" s="1"/>
  <c r="A119" i="21"/>
  <c r="A118" i="21" s="1"/>
  <c r="A117" i="21" s="1"/>
  <c r="A119" i="79"/>
  <c r="A118" i="79" s="1"/>
  <c r="A117" i="79" s="1"/>
  <c r="A121" i="79"/>
  <c r="A122" i="79" s="1"/>
  <c r="A123" i="79" s="1"/>
  <c r="D116" i="48"/>
  <c r="C116" i="48" s="1"/>
  <c r="B116" i="48" s="1"/>
  <c r="F116" i="48"/>
  <c r="G116" i="48" s="1"/>
  <c r="H116" i="48" s="1"/>
  <c r="A121" i="57"/>
  <c r="A122" i="57" s="1"/>
  <c r="A123" i="57" s="1"/>
  <c r="A119" i="57"/>
  <c r="A118" i="57" s="1"/>
  <c r="A117" i="57" s="1"/>
  <c r="A121" i="38"/>
  <c r="A122" i="38" s="1"/>
  <c r="A123" i="38" s="1"/>
  <c r="A119" i="38"/>
  <c r="A118" i="38" s="1"/>
  <c r="A117" i="38" s="1"/>
  <c r="F116" i="28"/>
  <c r="G116" i="28" s="1"/>
  <c r="H116" i="28" s="1"/>
  <c r="D116" i="28"/>
  <c r="C116" i="28" s="1"/>
  <c r="B116" i="28" s="1"/>
  <c r="F116" i="41"/>
  <c r="G116" i="41" s="1"/>
  <c r="H116" i="41" s="1"/>
  <c r="D116" i="41"/>
  <c r="C116" i="41" s="1"/>
  <c r="B116" i="41" s="1"/>
  <c r="A121" i="42"/>
  <c r="A122" i="42" s="1"/>
  <c r="A123" i="42" s="1"/>
  <c r="A119" i="42"/>
  <c r="A118" i="42" s="1"/>
  <c r="A117" i="42" s="1"/>
  <c r="F116" i="70"/>
  <c r="G116" i="70" s="1"/>
  <c r="H116" i="70" s="1"/>
  <c r="D116" i="70"/>
  <c r="C116" i="70" s="1"/>
  <c r="B116" i="70" s="1"/>
  <c r="A119" i="78"/>
  <c r="A118" i="78" s="1"/>
  <c r="A117" i="78" s="1"/>
  <c r="A121" i="78"/>
  <c r="A122" i="78" s="1"/>
  <c r="A123" i="78" s="1"/>
  <c r="A121" i="80"/>
  <c r="A122" i="80" s="1"/>
  <c r="A123" i="80" s="1"/>
  <c r="A119" i="80"/>
  <c r="A118" i="80" s="1"/>
  <c r="A117" i="80" s="1"/>
  <c r="D116" i="50"/>
  <c r="C116" i="50" s="1"/>
  <c r="B116" i="50" s="1"/>
  <c r="F116" i="50"/>
  <c r="G116" i="50" s="1"/>
  <c r="H116" i="50" s="1"/>
  <c r="A121" i="54"/>
  <c r="A122" i="54" s="1"/>
  <c r="A123" i="54" s="1"/>
  <c r="A119" i="54"/>
  <c r="A118" i="54" s="1"/>
  <c r="A117" i="54" s="1"/>
  <c r="A121" i="32"/>
  <c r="A122" i="32" s="1"/>
  <c r="A123" i="32" s="1"/>
  <c r="A119" i="32"/>
  <c r="A118" i="32" s="1"/>
  <c r="A117" i="32" s="1"/>
  <c r="A121" i="26"/>
  <c r="A122" i="26" s="1"/>
  <c r="A123" i="26" s="1"/>
  <c r="A119" i="26"/>
  <c r="A118" i="26" s="1"/>
  <c r="A117" i="26" s="1"/>
  <c r="D116" i="45"/>
  <c r="C116" i="45" s="1"/>
  <c r="B116" i="45" s="1"/>
  <c r="F116" i="45"/>
  <c r="G116" i="45" s="1"/>
  <c r="H116" i="45" s="1"/>
  <c r="A121" i="36"/>
  <c r="A122" i="36" s="1"/>
  <c r="A123" i="36" s="1"/>
  <c r="A119" i="36"/>
  <c r="A118" i="36" s="1"/>
  <c r="A117" i="36" s="1"/>
  <c r="D116" i="49"/>
  <c r="C116" i="49" s="1"/>
  <c r="B116" i="49" s="1"/>
  <c r="F116" i="49"/>
  <c r="G116" i="49" s="1"/>
  <c r="H116" i="49" s="1"/>
  <c r="A121" i="76"/>
  <c r="A122" i="76" s="1"/>
  <c r="A123" i="76" s="1"/>
  <c r="A119" i="76"/>
  <c r="A118" i="76" s="1"/>
  <c r="A117" i="76" s="1"/>
  <c r="A119" i="46"/>
  <c r="A118" i="46" s="1"/>
  <c r="A117" i="46" s="1"/>
  <c r="A121" i="46"/>
  <c r="A122" i="46" s="1"/>
  <c r="A123" i="46" s="1"/>
  <c r="A119" i="50"/>
  <c r="A118" i="50" s="1"/>
  <c r="A117" i="50" s="1"/>
  <c r="A121" i="50"/>
  <c r="A122" i="50" s="1"/>
  <c r="A123" i="50" s="1"/>
  <c r="A119" i="29"/>
  <c r="A118" i="29" s="1"/>
  <c r="A117" i="29" s="1"/>
  <c r="A121" i="29"/>
  <c r="A122" i="29" s="1"/>
  <c r="A123" i="29" s="1"/>
  <c r="A121" i="43"/>
  <c r="A122" i="43" s="1"/>
  <c r="A123" i="43" s="1"/>
  <c r="A119" i="43"/>
  <c r="A118" i="43" s="1"/>
  <c r="A117" i="43" s="1"/>
  <c r="F116" i="42"/>
  <c r="G116" i="42" s="1"/>
  <c r="H116" i="42" s="1"/>
  <c r="D116" i="42"/>
  <c r="C116" i="42" s="1"/>
  <c r="B116" i="42" s="1"/>
  <c r="A121" i="33"/>
  <c r="A122" i="33" s="1"/>
  <c r="A123" i="33" s="1"/>
  <c r="A119" i="33"/>
  <c r="A118" i="33" s="1"/>
  <c r="A117" i="33" s="1"/>
  <c r="A121" i="75"/>
  <c r="A122" i="75" s="1"/>
  <c r="A123" i="75" s="1"/>
  <c r="A119" i="75"/>
  <c r="A118" i="75" s="1"/>
  <c r="A117" i="75" s="1"/>
  <c r="A121" i="74"/>
  <c r="A122" i="74" s="1"/>
  <c r="A123" i="74" s="1"/>
  <c r="A119" i="74"/>
  <c r="A118" i="74" s="1"/>
  <c r="A117" i="74" s="1"/>
  <c r="A121" i="55"/>
  <c r="A122" i="55" s="1"/>
  <c r="A123" i="55" s="1"/>
  <c r="A119" i="55"/>
  <c r="A118" i="55" s="1"/>
  <c r="A117" i="55" s="1"/>
  <c r="A119" i="53"/>
  <c r="A118" i="53" s="1"/>
  <c r="A117" i="53" s="1"/>
  <c r="A121" i="53"/>
  <c r="A122" i="53" s="1"/>
  <c r="A123" i="53" s="1"/>
  <c r="F116" i="59"/>
  <c r="G116" i="59" s="1"/>
  <c r="H116" i="59" s="1"/>
  <c r="D116" i="59"/>
  <c r="C116" i="59" s="1"/>
  <c r="B116" i="59" s="1"/>
  <c r="D116" i="35"/>
  <c r="C116" i="35" s="1"/>
  <c r="B116" i="35" s="1"/>
  <c r="F116" i="35"/>
  <c r="G116" i="35" s="1"/>
  <c r="H116" i="35" s="1"/>
  <c r="A119" i="40"/>
  <c r="A118" i="40" s="1"/>
  <c r="A117" i="40" s="1"/>
  <c r="A121" i="40"/>
  <c r="A122" i="40" s="1"/>
  <c r="A123" i="40" s="1"/>
  <c r="D116" i="39"/>
  <c r="C116" i="39" s="1"/>
  <c r="B116" i="39" s="1"/>
  <c r="F116" i="39"/>
  <c r="G116" i="39" s="1"/>
  <c r="H116" i="39" s="1"/>
  <c r="A121" i="30"/>
  <c r="A122" i="30" s="1"/>
  <c r="A123" i="30" s="1"/>
  <c r="A119" i="30"/>
  <c r="A118" i="30" s="1"/>
  <c r="A117" i="30" s="1"/>
  <c r="A121" i="18"/>
  <c r="A122" i="18" s="1"/>
  <c r="A123" i="18" s="1"/>
  <c r="A119" i="18"/>
  <c r="A118" i="18" s="1"/>
  <c r="A117" i="18" s="1"/>
  <c r="A121" i="23"/>
  <c r="A122" i="23" s="1"/>
  <c r="A123" i="23" s="1"/>
  <c r="A119" i="23"/>
  <c r="A118" i="23" s="1"/>
  <c r="A117" i="23" s="1"/>
  <c r="F116" i="51"/>
  <c r="G116" i="51" s="1"/>
  <c r="H116" i="51" s="1"/>
  <c r="D116" i="51"/>
  <c r="C116" i="51" s="1"/>
  <c r="B116" i="51" s="1"/>
  <c r="F116" i="54"/>
  <c r="G116" i="54" s="1"/>
  <c r="H116" i="54" s="1"/>
  <c r="D116" i="54"/>
  <c r="C116" i="54" s="1"/>
  <c r="B116" i="54" s="1"/>
  <c r="A119" i="49"/>
  <c r="A118" i="49" s="1"/>
  <c r="A117" i="49" s="1"/>
  <c r="A121" i="49"/>
  <c r="A122" i="49" s="1"/>
  <c r="A123" i="49" s="1"/>
  <c r="D116" i="29"/>
  <c r="C116" i="29" s="1"/>
  <c r="B116" i="29" s="1"/>
  <c r="F116" i="29"/>
  <c r="G116" i="29" s="1"/>
  <c r="H116" i="29" s="1"/>
  <c r="A121" i="37"/>
  <c r="A122" i="37" s="1"/>
  <c r="A123" i="37" s="1"/>
  <c r="A119" i="37"/>
  <c r="A118" i="37" s="1"/>
  <c r="A117" i="37" s="1"/>
  <c r="F116" i="36"/>
  <c r="G116" i="36" s="1"/>
  <c r="H116" i="36" s="1"/>
  <c r="D116" i="36"/>
  <c r="C116" i="36" s="1"/>
  <c r="B116" i="36" s="1"/>
  <c r="A119" i="27"/>
  <c r="A118" i="27" s="1"/>
  <c r="A117" i="27" s="1"/>
  <c r="A121" i="27"/>
  <c r="A122" i="27" s="1"/>
  <c r="A123" i="27" s="1"/>
  <c r="A119" i="25"/>
  <c r="A118" i="25" s="1"/>
  <c r="A117" i="25" s="1"/>
  <c r="A121" i="25"/>
  <c r="A122" i="25" s="1"/>
  <c r="A123" i="25" s="1"/>
  <c r="A119" i="77"/>
  <c r="A118" i="77" s="1"/>
  <c r="A117" i="77" s="1"/>
  <c r="A121" i="77"/>
  <c r="A122" i="77" s="1"/>
  <c r="A123" i="77" s="1"/>
  <c r="D116" i="52"/>
  <c r="C116" i="52" s="1"/>
  <c r="B116" i="52" s="1"/>
  <c r="F116" i="52"/>
  <c r="G116" i="52" s="1"/>
  <c r="H116" i="52" s="1"/>
  <c r="D116" i="55"/>
  <c r="C116" i="55" s="1"/>
  <c r="B116" i="55" s="1"/>
  <c r="F116" i="55"/>
  <c r="G116" i="55" s="1"/>
  <c r="H116" i="55" s="1"/>
  <c r="F116" i="46"/>
  <c r="G116" i="46" s="1"/>
  <c r="H116" i="46" s="1"/>
  <c r="D116" i="46"/>
  <c r="C116" i="46" s="1"/>
  <c r="B116" i="46" s="1"/>
  <c r="F116" i="26"/>
  <c r="G116" i="26" s="1"/>
  <c r="H116" i="26" s="1"/>
  <c r="D116" i="26"/>
  <c r="C116" i="26" s="1"/>
  <c r="B116" i="26" s="1"/>
  <c r="A119" i="34"/>
  <c r="A118" i="34" s="1"/>
  <c r="A117" i="34" s="1"/>
  <c r="A121" i="34"/>
  <c r="A122" i="34" s="1"/>
  <c r="A123" i="34" s="1"/>
  <c r="D116" i="33"/>
  <c r="C116" i="33" s="1"/>
  <c r="B116" i="33" s="1"/>
  <c r="F116" i="33"/>
  <c r="G116" i="33" s="1"/>
  <c r="H116" i="33" s="1"/>
  <c r="F116" i="15"/>
  <c r="G116" i="15" s="1"/>
  <c r="H116" i="15" s="1"/>
  <c r="D116" i="15"/>
  <c r="C116" i="15" s="1"/>
  <c r="B116" i="15" s="1"/>
  <c r="A119" i="39"/>
  <c r="A118" i="39" s="1"/>
  <c r="A117" i="39" s="1"/>
  <c r="A121" i="39"/>
  <c r="A122" i="39" s="1"/>
  <c r="A123" i="39" s="1"/>
  <c r="A121" i="73"/>
  <c r="A122" i="73" s="1"/>
  <c r="A123" i="73" s="1"/>
  <c r="A119" i="73"/>
  <c r="A118" i="73" s="1"/>
  <c r="A117" i="73" s="1"/>
  <c r="A121" i="22"/>
  <c r="A122" i="22" s="1"/>
  <c r="A123" i="22" s="1"/>
  <c r="A119" i="22"/>
  <c r="A118" i="22" s="1"/>
  <c r="A117" i="22" s="1"/>
  <c r="A119" i="82"/>
  <c r="A118" i="82" s="1"/>
  <c r="A117" i="82" s="1"/>
  <c r="A121" i="82"/>
  <c r="A122" i="82" s="1"/>
  <c r="A123" i="82" s="1"/>
  <c r="A121" i="48"/>
  <c r="A122" i="48" s="1"/>
  <c r="A123" i="48" s="1"/>
  <c r="A119" i="48"/>
  <c r="A118" i="48" s="1"/>
  <c r="A117" i="48" s="1"/>
  <c r="F116" i="56"/>
  <c r="G116" i="56" s="1"/>
  <c r="H116" i="56" s="1"/>
  <c r="D116" i="56"/>
  <c r="C116" i="56" s="1"/>
  <c r="B116" i="56" s="1"/>
  <c r="A121" i="83"/>
  <c r="A122" i="83" s="1"/>
  <c r="A123" i="83" s="1"/>
  <c r="A119" i="83"/>
  <c r="A118" i="83" s="1"/>
  <c r="A117" i="83" s="1"/>
  <c r="F116" i="43"/>
  <c r="G116" i="43" s="1"/>
  <c r="H116" i="43" s="1"/>
  <c r="D116" i="43"/>
  <c r="C116" i="43" s="1"/>
  <c r="B116" i="43" s="1"/>
  <c r="A121" i="31"/>
  <c r="A122" i="31" s="1"/>
  <c r="A123" i="31" s="1"/>
  <c r="A119" i="31"/>
  <c r="A118" i="31" s="1"/>
  <c r="A117" i="31" s="1"/>
  <c r="F116" i="30"/>
  <c r="G116" i="30" s="1"/>
  <c r="H116" i="30" s="1"/>
  <c r="D116" i="30"/>
  <c r="C116" i="30" s="1"/>
  <c r="B116" i="30" s="1"/>
  <c r="D116" i="47"/>
  <c r="C116" i="47" s="1"/>
  <c r="B116" i="47" s="1"/>
  <c r="F116" i="47"/>
  <c r="G116" i="47" s="1"/>
  <c r="H116" i="47" s="1"/>
  <c r="A121" i="20"/>
  <c r="A122" i="20" s="1"/>
  <c r="A123" i="20" s="1"/>
  <c r="A119" i="20"/>
  <c r="A118" i="20" s="1"/>
  <c r="A117" i="20" s="1"/>
  <c r="A119" i="17"/>
  <c r="A118" i="17" s="1"/>
  <c r="A117" i="17" s="1"/>
  <c r="A121" i="17"/>
  <c r="A122" i="17" s="1"/>
  <c r="A123" i="17" s="1"/>
  <c r="F116" i="57"/>
  <c r="G116" i="57" s="1"/>
  <c r="H116" i="57" s="1"/>
  <c r="D116" i="57"/>
  <c r="C116" i="57" s="1"/>
  <c r="B116" i="57" s="1"/>
  <c r="A121" i="52"/>
  <c r="A122" i="52" s="1"/>
  <c r="A123" i="52" s="1"/>
  <c r="A119" i="52"/>
  <c r="A118" i="52" s="1"/>
  <c r="A117" i="52" s="1"/>
  <c r="F116" i="13"/>
  <c r="G116" i="13" s="1"/>
  <c r="H116" i="13" s="1"/>
  <c r="D116" i="13"/>
  <c r="C116" i="13" s="1"/>
  <c r="B116" i="13" s="1"/>
  <c r="F116" i="40"/>
  <c r="G116" i="40" s="1"/>
  <c r="H116" i="40" s="1"/>
  <c r="D116" i="40"/>
  <c r="C116" i="40" s="1"/>
  <c r="B116" i="40" s="1"/>
  <c r="A121" i="28"/>
  <c r="A122" i="28" s="1"/>
  <c r="A123" i="28" s="1"/>
  <c r="A119" i="28"/>
  <c r="A118" i="28" s="1"/>
  <c r="A117" i="28" s="1"/>
  <c r="D116" i="27"/>
  <c r="C116" i="27" s="1"/>
  <c r="B116" i="27" s="1"/>
  <c r="F116" i="27"/>
  <c r="G116" i="27" s="1"/>
  <c r="H116" i="27" s="1"/>
  <c r="D116" i="38"/>
  <c r="C116" i="38" s="1"/>
  <c r="B116" i="38" s="1"/>
  <c r="F116" i="38"/>
  <c r="G116" i="38" s="1"/>
  <c r="H116" i="38" s="1"/>
  <c r="A119" i="35"/>
  <c r="A118" i="35" s="1"/>
  <c r="A117" i="35" s="1"/>
  <c r="A121" i="35"/>
  <c r="A122" i="35" s="1"/>
  <c r="A123" i="35" s="1"/>
  <c r="A121" i="19"/>
  <c r="A122" i="19" s="1"/>
  <c r="A123" i="19" s="1"/>
  <c r="A119" i="19"/>
  <c r="A118" i="19" s="1"/>
  <c r="A117" i="19" s="1"/>
  <c r="A121" i="81"/>
  <c r="A122" i="81" s="1"/>
  <c r="A123" i="81" s="1"/>
  <c r="A119" i="81"/>
  <c r="A118" i="81" s="1"/>
  <c r="A117" i="81" s="1"/>
  <c r="D116" i="58"/>
  <c r="C116" i="58" s="1"/>
  <c r="B116" i="58" s="1"/>
  <c r="F116" i="58"/>
  <c r="G116" i="58" s="1"/>
  <c r="H116" i="58" s="1"/>
  <c r="A119" i="59"/>
  <c r="A118" i="59" s="1"/>
  <c r="A117" i="59" s="1"/>
  <c r="A121" i="59"/>
  <c r="A122" i="59" s="1"/>
  <c r="A123" i="59" s="1"/>
  <c r="F116" i="12"/>
  <c r="G116" i="12" s="1"/>
  <c r="H116" i="12" s="1"/>
  <c r="D116" i="12"/>
  <c r="C116" i="12" s="1"/>
  <c r="B116" i="12" s="1"/>
  <c r="F116" i="37"/>
  <c r="G116" i="37" s="1"/>
  <c r="H116" i="37" s="1"/>
  <c r="D116" i="37"/>
  <c r="C116" i="37" s="1"/>
  <c r="B116" i="37" s="1"/>
  <c r="F116" i="32"/>
  <c r="G116" i="32" s="1"/>
  <c r="H116" i="32" s="1"/>
  <c r="D116" i="32"/>
  <c r="C116" i="32" s="1"/>
  <c r="B116" i="32" s="1"/>
  <c r="F116" i="44"/>
  <c r="G116" i="44" s="1"/>
  <c r="H116" i="44" s="1"/>
  <c r="D116" i="44"/>
  <c r="C116" i="44" s="1"/>
  <c r="B116" i="44" s="1"/>
  <c r="D116" i="14"/>
  <c r="C116" i="14" s="1"/>
  <c r="B116" i="14" s="1"/>
  <c r="F116" i="14"/>
  <c r="G116" i="14" s="1"/>
  <c r="H116" i="14" s="1"/>
  <c r="A119" i="24"/>
  <c r="A118" i="24" s="1"/>
  <c r="A117" i="24" s="1"/>
  <c r="A121" i="24"/>
  <c r="A122" i="24" s="1"/>
  <c r="A123" i="24" s="1"/>
  <c r="A119" i="56"/>
  <c r="A118" i="56" s="1"/>
  <c r="A117" i="56" s="1"/>
  <c r="A121" i="56"/>
  <c r="A122" i="56" s="1"/>
  <c r="A123" i="56" s="1"/>
  <c r="F116" i="83"/>
  <c r="G116" i="83" s="1"/>
  <c r="H116" i="83" s="1"/>
  <c r="D116" i="83"/>
  <c r="C116" i="83" s="1"/>
  <c r="B116" i="83" s="1"/>
  <c r="A121" i="44"/>
  <c r="A122" i="44" s="1"/>
  <c r="A123" i="44" s="1"/>
  <c r="A119" i="44"/>
  <c r="A118" i="44" s="1"/>
  <c r="A117" i="44" s="1"/>
  <c r="F116" i="34"/>
  <c r="G116" i="34" s="1"/>
  <c r="H116" i="34" s="1"/>
  <c r="D116" i="34"/>
  <c r="C116" i="34" s="1"/>
  <c r="B116" i="34" s="1"/>
  <c r="F116" i="72"/>
  <c r="G116" i="72" s="1"/>
  <c r="H116" i="72" s="1"/>
  <c r="D116" i="72"/>
  <c r="C116" i="72" s="1"/>
  <c r="B116" i="72" s="1"/>
  <c r="D116" i="69"/>
  <c r="C116" i="69" s="1"/>
  <c r="B116" i="69" s="1"/>
  <c r="F116" i="69"/>
  <c r="G116" i="69" s="1"/>
  <c r="H116" i="69" s="1"/>
  <c r="A119" i="47"/>
  <c r="A118" i="47" s="1"/>
  <c r="A117" i="47" s="1"/>
  <c r="A121" i="47"/>
  <c r="A122" i="47" s="1"/>
  <c r="A123" i="47" s="1"/>
  <c r="D116" i="11"/>
  <c r="C116" i="11" s="1"/>
  <c r="B116" i="11" s="1"/>
  <c r="F116" i="11"/>
  <c r="G116" i="11" s="1"/>
  <c r="H116" i="11" s="1"/>
  <c r="A121" i="58"/>
  <c r="A122" i="58" s="1"/>
  <c r="A123" i="58" s="1"/>
  <c r="A119" i="58"/>
  <c r="A118" i="58" s="1"/>
  <c r="A117" i="58" s="1"/>
  <c r="F116" i="53"/>
  <c r="G116" i="53" s="1"/>
  <c r="H116" i="53" s="1"/>
  <c r="D116" i="53"/>
  <c r="C116" i="53" s="1"/>
  <c r="B116" i="53" s="1"/>
  <c r="A119" i="41"/>
  <c r="A118" i="41" s="1"/>
  <c r="A117" i="41" s="1"/>
  <c r="A121" i="41"/>
  <c r="A122" i="41" s="1"/>
  <c r="A123" i="41" s="1"/>
  <c r="F116" i="31"/>
  <c r="G116" i="31" s="1"/>
  <c r="H116" i="31" s="1"/>
  <c r="D116" i="31"/>
  <c r="C116" i="31" s="1"/>
  <c r="B116" i="31" s="1"/>
  <c r="F116" i="71"/>
  <c r="G116" i="71" s="1"/>
  <c r="H116" i="71" s="1"/>
  <c r="D116" i="71"/>
  <c r="C116" i="71" s="1"/>
  <c r="B116" i="71" s="1"/>
  <c r="A119" i="45"/>
  <c r="A118" i="45" s="1"/>
  <c r="A117" i="45" s="1"/>
  <c r="A121" i="45"/>
  <c r="A122" i="45" s="1"/>
  <c r="A123" i="45" s="1"/>
  <c r="D105" i="10"/>
  <c r="C105" i="10" s="1"/>
  <c r="B105" i="10" s="1"/>
  <c r="F105" i="10"/>
  <c r="G105" i="10" s="1"/>
  <c r="H105" i="10" s="1"/>
  <c r="E101" i="83"/>
  <c r="E102" i="83" l="1"/>
  <c r="A116" i="83" l="1"/>
  <c r="A105" i="83"/>
  <c r="E100" i="82"/>
  <c r="A110" i="71"/>
  <c r="A111" i="71" s="1"/>
  <c r="A112" i="71" s="1"/>
  <c r="A108" i="72"/>
  <c r="A107" i="72" s="1"/>
  <c r="A106" i="72" s="1"/>
  <c r="A121" i="72"/>
  <c r="A122" i="72" s="1"/>
  <c r="A123" i="72" s="1"/>
  <c r="A121" i="71"/>
  <c r="A122" i="71" s="1"/>
  <c r="A123" i="71" s="1"/>
  <c r="A121" i="70"/>
  <c r="A122" i="70" s="1"/>
  <c r="A123" i="70" s="1"/>
  <c r="A110" i="70"/>
  <c r="A111" i="70" s="1"/>
  <c r="A112" i="70" s="1"/>
  <c r="A121" i="69"/>
  <c r="A122" i="69" s="1"/>
  <c r="A123" i="69" s="1"/>
  <c r="A110" i="69"/>
  <c r="A111" i="69" s="1"/>
  <c r="A112" i="69" s="1"/>
  <c r="E100" i="76"/>
  <c r="E100" i="77"/>
  <c r="E100" i="79"/>
  <c r="E100" i="71"/>
  <c r="C14" i="9"/>
  <c r="A108" i="69" l="1"/>
  <c r="A107" i="69" s="1"/>
  <c r="A106" i="69" s="1"/>
  <c r="A108" i="70"/>
  <c r="A107" i="70" s="1"/>
  <c r="A106" i="70" s="1"/>
  <c r="A110" i="72"/>
  <c r="A111" i="72" s="1"/>
  <c r="A112" i="72" s="1"/>
  <c r="E99" i="77"/>
  <c r="E99" i="78"/>
  <c r="E100" i="80"/>
  <c r="E100" i="75"/>
  <c r="E100" i="81"/>
  <c r="E99" i="82"/>
  <c r="A108" i="71"/>
  <c r="A107" i="71" s="1"/>
  <c r="A106" i="71" s="1"/>
  <c r="A119" i="72"/>
  <c r="A118" i="72" s="1"/>
  <c r="A117" i="72" s="1"/>
  <c r="A119" i="71"/>
  <c r="A118" i="71" s="1"/>
  <c r="A117" i="71" s="1"/>
  <c r="A119" i="70"/>
  <c r="A118" i="70" s="1"/>
  <c r="A117" i="70" s="1"/>
  <c r="A119" i="69"/>
  <c r="A118" i="69" s="1"/>
  <c r="A117" i="69" s="1"/>
  <c r="E99" i="79"/>
  <c r="E100" i="70"/>
  <c r="E99" i="76" l="1"/>
  <c r="E101" i="73"/>
  <c r="E99" i="73"/>
  <c r="E101" i="75"/>
  <c r="E100" i="74"/>
  <c r="E100" i="73"/>
  <c r="E99" i="75"/>
  <c r="E101" i="82"/>
  <c r="E100" i="78"/>
  <c r="E99" i="70"/>
  <c r="E99" i="80"/>
  <c r="E101" i="79"/>
  <c r="E99" i="71"/>
  <c r="E99" i="72"/>
  <c r="E100" i="69"/>
  <c r="E100" i="72"/>
  <c r="E99" i="69"/>
  <c r="E99" i="81" l="1"/>
  <c r="E101" i="70"/>
  <c r="E102" i="70"/>
  <c r="E101" i="77"/>
  <c r="E102" i="73"/>
  <c r="E101" i="78"/>
  <c r="E102" i="77"/>
  <c r="E99" i="74"/>
  <c r="E101" i="81"/>
  <c r="E101" i="80"/>
  <c r="E101" i="71"/>
  <c r="E101" i="69"/>
  <c r="E101" i="72"/>
  <c r="A108" i="11"/>
  <c r="A107" i="11" s="1"/>
  <c r="A106" i="11" s="1"/>
  <c r="A119" i="11"/>
  <c r="A118" i="11" s="1"/>
  <c r="A117" i="11" s="1"/>
  <c r="A116" i="73" l="1"/>
  <c r="A105" i="73"/>
  <c r="A116" i="77"/>
  <c r="A105" i="77"/>
  <c r="E101" i="76"/>
  <c r="E102" i="75"/>
  <c r="E102" i="69"/>
  <c r="A116" i="69" s="1"/>
  <c r="E102" i="78"/>
  <c r="E102" i="79"/>
  <c r="E102" i="76"/>
  <c r="E102" i="82"/>
  <c r="E102" i="71"/>
  <c r="A105" i="71" s="1"/>
  <c r="E101" i="74"/>
  <c r="E102" i="74"/>
  <c r="E102" i="80"/>
  <c r="E102" i="81"/>
  <c r="A116" i="70"/>
  <c r="A105" i="70"/>
  <c r="E102" i="72"/>
  <c r="A110" i="11"/>
  <c r="A111" i="11" s="1"/>
  <c r="A112" i="11" s="1"/>
  <c r="A121" i="11"/>
  <c r="A122" i="11" s="1"/>
  <c r="A123" i="11" s="1"/>
  <c r="A116" i="82" l="1"/>
  <c r="A105" i="82"/>
  <c r="A116" i="76"/>
  <c r="A105" i="76"/>
  <c r="A116" i="79"/>
  <c r="A105" i="79"/>
  <c r="A116" i="78"/>
  <c r="A105" i="78"/>
  <c r="A116" i="75"/>
  <c r="A105" i="75"/>
  <c r="A116" i="81"/>
  <c r="A105" i="81"/>
  <c r="A116" i="80"/>
  <c r="A105" i="80"/>
  <c r="A116" i="74"/>
  <c r="A105" i="74"/>
  <c r="A105" i="69"/>
  <c r="A116" i="71"/>
  <c r="A116" i="72"/>
  <c r="A105" i="72"/>
  <c r="E102" i="47" l="1"/>
  <c r="E101" i="26"/>
  <c r="A116" i="47" l="1"/>
  <c r="A105" i="47"/>
  <c r="H15" i="9"/>
  <c r="H16" i="9" s="1"/>
  <c r="H17" i="9" s="1"/>
  <c r="M10" i="9"/>
  <c r="N10" i="9" s="1"/>
  <c r="O10" i="9" s="1"/>
  <c r="A119" i="16"/>
  <c r="A110" i="16"/>
  <c r="A111" i="16" s="1"/>
  <c r="A112" i="16" s="1"/>
  <c r="A121" i="15"/>
  <c r="A122" i="15" s="1"/>
  <c r="A123" i="15" s="1"/>
  <c r="A121" i="14"/>
  <c r="A122" i="14" s="1"/>
  <c r="A123" i="14" s="1"/>
  <c r="A121" i="13"/>
  <c r="A122" i="13" s="1"/>
  <c r="A123" i="13" s="1"/>
  <c r="A119" i="12"/>
  <c r="A118" i="12" s="1"/>
  <c r="A117" i="12" s="1"/>
  <c r="A110" i="13"/>
  <c r="A111" i="13" s="1"/>
  <c r="A112" i="13" s="1"/>
  <c r="A110" i="14"/>
  <c r="A111" i="14" s="1"/>
  <c r="A112" i="14" s="1"/>
  <c r="A110" i="15"/>
  <c r="A111" i="15" s="1"/>
  <c r="A112" i="15" s="1"/>
  <c r="A110" i="12"/>
  <c r="A111" i="12" s="1"/>
  <c r="A112" i="12" s="1"/>
  <c r="A119" i="10"/>
  <c r="A118" i="10" s="1"/>
  <c r="A117" i="10" s="1"/>
  <c r="A110" i="10"/>
  <c r="A111" i="10" s="1"/>
  <c r="A112" i="10" s="1"/>
  <c r="T26" i="9" l="1"/>
  <c r="K10" i="9"/>
  <c r="J10" i="9" s="1"/>
  <c r="I10" i="9" s="1"/>
  <c r="H12" i="9"/>
  <c r="H11" i="9" s="1"/>
  <c r="A108" i="13"/>
  <c r="A107" i="13" s="1"/>
  <c r="A106" i="13" s="1"/>
  <c r="A108" i="10"/>
  <c r="A107" i="10" s="1"/>
  <c r="A106" i="10" s="1"/>
  <c r="A121" i="16"/>
  <c r="A118" i="16"/>
  <c r="A108" i="12"/>
  <c r="A107" i="12" s="1"/>
  <c r="A106" i="12" s="1"/>
  <c r="A108" i="16"/>
  <c r="A121" i="12"/>
  <c r="A122" i="12" s="1"/>
  <c r="A123" i="12" s="1"/>
  <c r="T28" i="9"/>
  <c r="A119" i="15"/>
  <c r="A118" i="15" s="1"/>
  <c r="A117" i="15" s="1"/>
  <c r="A119" i="14"/>
  <c r="A118" i="14" s="1"/>
  <c r="A117" i="14" s="1"/>
  <c r="A119" i="13"/>
  <c r="A118" i="13" s="1"/>
  <c r="A117" i="13" s="1"/>
  <c r="A121" i="10"/>
  <c r="A108" i="14"/>
  <c r="A107" i="14" s="1"/>
  <c r="A106" i="14" s="1"/>
  <c r="A108" i="15"/>
  <c r="A107" i="15" s="1"/>
  <c r="A106" i="15" s="1"/>
  <c r="C27" i="9"/>
  <c r="C23" i="9"/>
  <c r="B27" i="9"/>
  <c r="B23" i="9"/>
  <c r="B14" i="9"/>
  <c r="C10" i="9"/>
  <c r="B10" i="9"/>
  <c r="E100" i="12"/>
  <c r="E100" i="13"/>
  <c r="E100" i="14"/>
  <c r="E100" i="15"/>
  <c r="E100" i="26"/>
  <c r="E100" i="27"/>
  <c r="E100" i="28"/>
  <c r="E100" i="29"/>
  <c r="E100" i="30"/>
  <c r="E100" i="31"/>
  <c r="E100" i="32"/>
  <c r="E100" i="33"/>
  <c r="E100" i="34"/>
  <c r="E100" i="35"/>
  <c r="E100" i="36"/>
  <c r="E100" i="37"/>
  <c r="E100" i="38"/>
  <c r="E100" i="39"/>
  <c r="E100" i="40"/>
  <c r="E100" i="41"/>
  <c r="E100" i="42"/>
  <c r="E100" i="43"/>
  <c r="E100" i="44"/>
  <c r="E100" i="45"/>
  <c r="E101" i="46"/>
  <c r="E100" i="46"/>
  <c r="E99" i="46"/>
  <c r="E101" i="47"/>
  <c r="E100" i="47"/>
  <c r="E99" i="47"/>
  <c r="E101" i="48"/>
  <c r="E100" i="48"/>
  <c r="E99" i="48"/>
  <c r="E101" i="49"/>
  <c r="E100" i="49"/>
  <c r="E99" i="49"/>
  <c r="E101" i="50"/>
  <c r="E100" i="50"/>
  <c r="E99" i="50"/>
  <c r="E101" i="51"/>
  <c r="E100" i="51"/>
  <c r="E99" i="51"/>
  <c r="E101" i="52"/>
  <c r="E100" i="52"/>
  <c r="E99" i="52"/>
  <c r="E101" i="53"/>
  <c r="E100" i="53"/>
  <c r="E99" i="53"/>
  <c r="E101" i="54"/>
  <c r="E100" i="54"/>
  <c r="E99" i="54"/>
  <c r="E101" i="55"/>
  <c r="E100" i="55"/>
  <c r="E99" i="55"/>
  <c r="E101" i="56"/>
  <c r="E100" i="56"/>
  <c r="E99" i="56"/>
  <c r="E101" i="57"/>
  <c r="E100" i="57"/>
  <c r="E99" i="57"/>
  <c r="E101" i="58"/>
  <c r="E100" i="58"/>
  <c r="E99" i="58"/>
  <c r="E101" i="59"/>
  <c r="E100" i="59"/>
  <c r="E99" i="59"/>
  <c r="E100" i="11"/>
  <c r="AF10" i="9"/>
  <c r="AE14" i="9" s="1"/>
  <c r="AF23" i="9"/>
  <c r="AE27" i="9" s="1"/>
  <c r="E100" i="10"/>
  <c r="T25" i="9" l="1"/>
  <c r="A122" i="10"/>
  <c r="A122" i="16"/>
  <c r="A123" i="16" s="1"/>
  <c r="A117" i="16"/>
  <c r="A107" i="16"/>
  <c r="A106" i="16" s="1"/>
  <c r="T29" i="9"/>
  <c r="Y25" i="9"/>
  <c r="AA27" i="9"/>
  <c r="AA29" i="9"/>
  <c r="Z27" i="9"/>
  <c r="Y26" i="9"/>
  <c r="W26" i="9"/>
  <c r="X25" i="9"/>
  <c r="X29" i="9"/>
  <c r="W28" i="9"/>
  <c r="Z25" i="9"/>
  <c r="Z28" i="9"/>
  <c r="AA28" i="9"/>
  <c r="U27" i="9"/>
  <c r="X28" i="9"/>
  <c r="Z26" i="9"/>
  <c r="W27" i="9"/>
  <c r="X26" i="9"/>
  <c r="Y28" i="9"/>
  <c r="V26" i="9"/>
  <c r="U25" i="9"/>
  <c r="V25" i="9"/>
  <c r="V27" i="9"/>
  <c r="U29" i="9"/>
  <c r="AA26" i="9"/>
  <c r="V28" i="9"/>
  <c r="X27" i="9"/>
  <c r="W29" i="9"/>
  <c r="AA25" i="9"/>
  <c r="U26" i="9"/>
  <c r="Y29" i="9"/>
  <c r="W25" i="9"/>
  <c r="Z29" i="9"/>
  <c r="V29" i="9"/>
  <c r="Y27" i="9"/>
  <c r="U28" i="9"/>
  <c r="T24" i="9" l="1"/>
  <c r="A123" i="10"/>
  <c r="T16" i="9"/>
  <c r="T30" i="9"/>
  <c r="U24" i="9"/>
  <c r="Y24" i="9"/>
  <c r="X24" i="9"/>
  <c r="Z24" i="9"/>
  <c r="V24" i="9"/>
  <c r="V30" i="9"/>
  <c r="Z30" i="9"/>
  <c r="U30" i="9"/>
  <c r="AA24" i="9"/>
  <c r="AA30" i="9"/>
  <c r="Y30" i="9"/>
  <c r="W24" i="9"/>
  <c r="X30" i="9"/>
  <c r="W30" i="9"/>
  <c r="T17" i="9" l="1"/>
  <c r="E100" i="19" l="1"/>
  <c r="E100" i="24"/>
  <c r="E99" i="35"/>
  <c r="E99" i="11"/>
  <c r="E99" i="32"/>
  <c r="E99" i="31"/>
  <c r="E99" i="13"/>
  <c r="E99" i="12"/>
  <c r="E99" i="34"/>
  <c r="E99" i="30"/>
  <c r="E99" i="27"/>
  <c r="E99" i="29"/>
  <c r="E99" i="28"/>
  <c r="E99" i="33"/>
  <c r="E99" i="44"/>
  <c r="E99" i="39"/>
  <c r="E99" i="42"/>
  <c r="E99" i="40"/>
  <c r="E99" i="41"/>
  <c r="E99" i="43"/>
  <c r="E99" i="37"/>
  <c r="E99" i="45"/>
  <c r="E100" i="16"/>
  <c r="E100" i="17"/>
  <c r="E99" i="20"/>
  <c r="E100" i="22"/>
  <c r="E99" i="22"/>
  <c r="E100" i="21"/>
  <c r="E99" i="16"/>
  <c r="E100" i="23"/>
  <c r="E99" i="19"/>
  <c r="E99" i="24"/>
  <c r="E99" i="23"/>
  <c r="E99" i="21"/>
  <c r="E100" i="25"/>
  <c r="E99" i="10"/>
  <c r="E99" i="14"/>
  <c r="AF11" i="9"/>
  <c r="E99" i="25" l="1"/>
  <c r="E99" i="18"/>
  <c r="E100" i="18"/>
  <c r="E100" i="20"/>
  <c r="E99" i="17"/>
  <c r="E101" i="12"/>
  <c r="E101" i="13"/>
  <c r="E102" i="11"/>
  <c r="A105" i="11" s="1"/>
  <c r="E101" i="31"/>
  <c r="E102" i="48"/>
  <c r="E99" i="38"/>
  <c r="E99" i="36"/>
  <c r="E99" i="26"/>
  <c r="E99" i="15"/>
  <c r="E102" i="46"/>
  <c r="E102" i="55"/>
  <c r="E102" i="51"/>
  <c r="E102" i="56"/>
  <c r="E101" i="27"/>
  <c r="E101" i="35"/>
  <c r="E101" i="42"/>
  <c r="E101" i="32"/>
  <c r="E101" i="39"/>
  <c r="E101" i="28"/>
  <c r="E101" i="34"/>
  <c r="E101" i="36"/>
  <c r="E101" i="29"/>
  <c r="E101" i="30"/>
  <c r="E101" i="45"/>
  <c r="E101" i="40"/>
  <c r="E101" i="43"/>
  <c r="E101" i="37"/>
  <c r="E101" i="38"/>
  <c r="E101" i="44"/>
  <c r="E101" i="17"/>
  <c r="E101" i="20"/>
  <c r="E101" i="18"/>
  <c r="E101" i="19"/>
  <c r="E101" i="25"/>
  <c r="E101" i="21"/>
  <c r="E101" i="22"/>
  <c r="E101" i="15"/>
  <c r="E101" i="10"/>
  <c r="E101" i="14"/>
  <c r="AF24" i="9"/>
  <c r="AF25" i="9"/>
  <c r="AF12" i="9"/>
  <c r="A105" i="56" l="1"/>
  <c r="A116" i="56"/>
  <c r="A105" i="55"/>
  <c r="A116" i="55"/>
  <c r="A116" i="51"/>
  <c r="A105" i="51"/>
  <c r="A116" i="48"/>
  <c r="A105" i="48"/>
  <c r="A116" i="46"/>
  <c r="A105" i="46"/>
  <c r="A116" i="11"/>
  <c r="E102" i="20"/>
  <c r="E101" i="23"/>
  <c r="E101" i="24"/>
  <c r="E101" i="16"/>
  <c r="E102" i="16"/>
  <c r="E102" i="22"/>
  <c r="E102" i="13"/>
  <c r="A105" i="13" s="1"/>
  <c r="E102" i="12"/>
  <c r="A105" i="12" s="1"/>
  <c r="E102" i="31"/>
  <c r="E101" i="11"/>
  <c r="E102" i="43"/>
  <c r="E102" i="42"/>
  <c r="E101" i="41"/>
  <c r="E102" i="40"/>
  <c r="E101" i="33"/>
  <c r="E102" i="57"/>
  <c r="E102" i="34"/>
  <c r="E102" i="35"/>
  <c r="E102" i="44"/>
  <c r="E102" i="39"/>
  <c r="E102" i="38"/>
  <c r="E102" i="10"/>
  <c r="AF26" i="9"/>
  <c r="AF13" i="9"/>
  <c r="AF27" i="9" l="1"/>
  <c r="AF14" i="9"/>
  <c r="A116" i="20"/>
  <c r="A105" i="20"/>
  <c r="A116" i="22"/>
  <c r="A105" i="22"/>
  <c r="A116" i="16"/>
  <c r="A105" i="16"/>
  <c r="A116" i="57"/>
  <c r="A105" i="57"/>
  <c r="A105" i="44"/>
  <c r="A116" i="44"/>
  <c r="A116" i="43"/>
  <c r="A105" i="43"/>
  <c r="A116" i="42"/>
  <c r="A105" i="42"/>
  <c r="A116" i="40"/>
  <c r="A105" i="40"/>
  <c r="A116" i="39"/>
  <c r="A105" i="39"/>
  <c r="A105" i="38"/>
  <c r="A116" i="38"/>
  <c r="A105" i="35"/>
  <c r="A116" i="35"/>
  <c r="A116" i="34"/>
  <c r="A105" i="34"/>
  <c r="A116" i="31"/>
  <c r="A105" i="31"/>
  <c r="A105" i="10"/>
  <c r="A116" i="10"/>
  <c r="E102" i="24"/>
  <c r="A116" i="13"/>
  <c r="A116" i="12"/>
  <c r="E102" i="18"/>
  <c r="E102" i="25"/>
  <c r="E102" i="21"/>
  <c r="E102" i="17"/>
  <c r="E102" i="19"/>
  <c r="A105" i="19" s="1"/>
  <c r="E102" i="23"/>
  <c r="E102" i="50"/>
  <c r="E102" i="54"/>
  <c r="E102" i="59"/>
  <c r="E102" i="53"/>
  <c r="E102" i="58"/>
  <c r="E102" i="49"/>
  <c r="E102" i="52"/>
  <c r="E102" i="37"/>
  <c r="E102" i="27"/>
  <c r="E102" i="28"/>
  <c r="E102" i="26"/>
  <c r="E102" i="36"/>
  <c r="E102" i="29"/>
  <c r="E102" i="41"/>
  <c r="E102" i="33"/>
  <c r="E102" i="45"/>
  <c r="E102" i="30"/>
  <c r="E102" i="32"/>
  <c r="E102" i="15"/>
  <c r="E102" i="14"/>
  <c r="A116" i="25" l="1"/>
  <c r="A105" i="25"/>
  <c r="A116" i="21"/>
  <c r="A105" i="21"/>
  <c r="A116" i="18"/>
  <c r="A105" i="18"/>
  <c r="A116" i="24"/>
  <c r="A105" i="24"/>
  <c r="A116" i="23"/>
  <c r="A105" i="23"/>
  <c r="A116" i="19"/>
  <c r="A116" i="17"/>
  <c r="A105" i="17"/>
  <c r="A116" i="59"/>
  <c r="A105" i="59"/>
  <c r="A116" i="58"/>
  <c r="A105" i="58"/>
  <c r="A116" i="54"/>
  <c r="A105" i="54"/>
  <c r="A116" i="53"/>
  <c r="A105" i="53"/>
  <c r="A116" i="52"/>
  <c r="A105" i="52"/>
  <c r="A116" i="50"/>
  <c r="A105" i="50"/>
  <c r="A116" i="49"/>
  <c r="A105" i="49"/>
  <c r="A116" i="45"/>
  <c r="A105" i="45"/>
  <c r="A105" i="41"/>
  <c r="A116" i="41"/>
  <c r="A116" i="37"/>
  <c r="A105" i="37"/>
  <c r="A116" i="36"/>
  <c r="A105" i="36"/>
  <c r="A116" i="33"/>
  <c r="A105" i="33"/>
  <c r="A105" i="32"/>
  <c r="A116" i="32"/>
  <c r="A116" i="30"/>
  <c r="A105" i="30"/>
  <c r="A105" i="29"/>
  <c r="A116" i="29"/>
  <c r="A116" i="28"/>
  <c r="A105" i="28"/>
  <c r="A116" i="27"/>
  <c r="A105" i="27"/>
  <c r="A116" i="26"/>
  <c r="A105" i="26"/>
  <c r="A105" i="15"/>
  <c r="A116" i="15"/>
  <c r="A105" i="14"/>
  <c r="A116" i="14"/>
  <c r="Z15" i="9"/>
  <c r="W11" i="9"/>
  <c r="U17" i="9"/>
  <c r="AA16" i="9"/>
  <c r="W16" i="9"/>
  <c r="W13" i="9"/>
  <c r="Y15" i="9"/>
  <c r="W15" i="9"/>
  <c r="Z11" i="9"/>
  <c r="V17" i="9"/>
  <c r="AA11" i="9"/>
  <c r="AA12" i="9"/>
  <c r="X12" i="9"/>
  <c r="U11" i="9"/>
  <c r="Y11" i="9"/>
  <c r="X17" i="9"/>
  <c r="V16" i="9"/>
  <c r="W12" i="9"/>
  <c r="V12" i="9"/>
  <c r="U14" i="9"/>
  <c r="Y17" i="9"/>
  <c r="V11" i="9"/>
  <c r="Z12" i="9"/>
  <c r="U13" i="9"/>
  <c r="W14" i="9"/>
  <c r="Z13" i="9"/>
  <c r="AA13" i="9"/>
  <c r="X11" i="9"/>
  <c r="AA15" i="9"/>
  <c r="AA14" i="9"/>
  <c r="Z16" i="9"/>
  <c r="U16" i="9"/>
  <c r="AA17" i="9"/>
  <c r="U12" i="9"/>
  <c r="X16" i="9"/>
  <c r="V15" i="9"/>
  <c r="X13" i="9"/>
  <c r="Z14" i="9"/>
  <c r="Z17" i="9"/>
  <c r="Y16" i="9"/>
  <c r="Y12" i="9"/>
  <c r="V14" i="9"/>
  <c r="V13" i="9"/>
  <c r="U15" i="9"/>
  <c r="Y13" i="9"/>
  <c r="Y14" i="9"/>
  <c r="W17" i="9"/>
  <c r="X14" i="9"/>
  <c r="X15" i="9"/>
  <c r="L11" i="9" l="1"/>
  <c r="L24" i="9"/>
  <c r="L30" i="9"/>
  <c r="L29" i="9"/>
  <c r="L15" i="9"/>
  <c r="L28" i="9"/>
  <c r="L13" i="9"/>
  <c r="L27" i="9"/>
  <c r="L17" i="9"/>
  <c r="L26" i="9"/>
  <c r="L16" i="9"/>
  <c r="L25" i="9"/>
  <c r="L14" i="9"/>
  <c r="L12" i="9"/>
  <c r="J11" i="9"/>
  <c r="J12" i="9"/>
  <c r="J13" i="9"/>
  <c r="J14" i="9"/>
  <c r="J15" i="9"/>
  <c r="J16" i="9"/>
  <c r="J17" i="9"/>
  <c r="M11" i="9"/>
  <c r="M13" i="9"/>
  <c r="M15" i="9"/>
  <c r="M16" i="9"/>
  <c r="M14" i="9"/>
  <c r="M12" i="9"/>
  <c r="M17" i="9"/>
  <c r="O26" i="9"/>
  <c r="O28" i="9"/>
  <c r="O30" i="9"/>
  <c r="O25" i="9"/>
  <c r="O29" i="9"/>
  <c r="O27" i="9"/>
  <c r="O24" i="9"/>
  <c r="K16" i="9"/>
  <c r="K14" i="9"/>
  <c r="K11" i="9"/>
  <c r="K12" i="9"/>
  <c r="K17" i="9"/>
  <c r="K15" i="9"/>
  <c r="K13" i="9"/>
  <c r="M28" i="9"/>
  <c r="M24" i="9"/>
  <c r="M30" i="9"/>
  <c r="M25" i="9"/>
  <c r="M27" i="9"/>
  <c r="M29" i="9"/>
  <c r="M26" i="9"/>
  <c r="O15" i="9"/>
  <c r="O14" i="9"/>
  <c r="O16" i="9"/>
  <c r="O12" i="9"/>
  <c r="O11" i="9"/>
  <c r="O13" i="9"/>
  <c r="O17" i="9"/>
  <c r="J29" i="9"/>
  <c r="J26" i="9"/>
  <c r="J28" i="9"/>
  <c r="J30" i="9"/>
  <c r="J25" i="9"/>
  <c r="J27" i="9"/>
  <c r="J24" i="9"/>
  <c r="N17" i="9"/>
  <c r="N13" i="9"/>
  <c r="N14" i="9"/>
  <c r="N15" i="9"/>
  <c r="N16" i="9"/>
  <c r="N12" i="9"/>
  <c r="N11" i="9"/>
  <c r="I15" i="9"/>
  <c r="I16" i="9"/>
  <c r="I17" i="9"/>
  <c r="I11" i="9"/>
  <c r="I12" i="9"/>
  <c r="I13" i="9"/>
  <c r="I14" i="9"/>
  <c r="I30" i="9"/>
  <c r="I28" i="9"/>
  <c r="I29" i="9"/>
  <c r="I24" i="9"/>
  <c r="I26" i="9"/>
  <c r="I27" i="9"/>
  <c r="I25" i="9"/>
  <c r="K27" i="9"/>
  <c r="K29" i="9"/>
  <c r="K24" i="9"/>
  <c r="K25" i="9"/>
  <c r="K30" i="9"/>
  <c r="K28" i="9"/>
  <c r="K26" i="9"/>
  <c r="N25" i="9"/>
  <c r="N27" i="9"/>
  <c r="N26" i="9"/>
  <c r="N29" i="9"/>
  <c r="N28" i="9"/>
  <c r="N30" i="9"/>
  <c r="N24" i="9"/>
  <c r="A1" i="3"/>
  <c r="E22" i="3"/>
  <c r="E23" i="3"/>
  <c r="E7" i="3"/>
  <c r="E8" i="3"/>
  <c r="E9" i="3" s="1"/>
  <c r="E94" i="3" s="1"/>
  <c r="E13" i="3"/>
  <c r="G13" i="3" s="1"/>
  <c r="E14" i="3"/>
  <c r="G14" i="3" s="1"/>
  <c r="E16" i="3"/>
  <c r="E17" i="3"/>
  <c r="E18" i="3"/>
  <c r="G18" i="3" s="1"/>
  <c r="D20" i="3"/>
  <c r="E20" i="3" s="1"/>
  <c r="E25" i="3"/>
  <c r="G25" i="3" s="1"/>
  <c r="E27" i="3"/>
  <c r="G27" i="3" s="1"/>
  <c r="H27" i="3" s="1"/>
  <c r="E28" i="3"/>
  <c r="E29" i="3"/>
  <c r="E30" i="3"/>
  <c r="G30" i="3" s="1"/>
  <c r="E31" i="3"/>
  <c r="G31" i="3" s="1"/>
  <c r="H31" i="3" s="1"/>
  <c r="E32" i="3"/>
  <c r="E33" i="3"/>
  <c r="G33" i="3" s="1"/>
  <c r="H33" i="3" s="1"/>
  <c r="E34" i="3"/>
  <c r="G34" i="3" s="1"/>
  <c r="E36" i="3"/>
  <c r="G36" i="3" s="1"/>
  <c r="H36" i="3" s="1"/>
  <c r="E37" i="3"/>
  <c r="E38" i="3"/>
  <c r="E39" i="3"/>
  <c r="G39" i="3" s="1"/>
  <c r="E40" i="3"/>
  <c r="G40" i="3" s="1"/>
  <c r="H40" i="3" s="1"/>
  <c r="E42" i="3"/>
  <c r="E44" i="3"/>
  <c r="E46" i="3"/>
  <c r="G46" i="3" s="1"/>
  <c r="E48" i="3"/>
  <c r="G48" i="3" s="1"/>
  <c r="H48" i="3" s="1"/>
  <c r="E50" i="3"/>
  <c r="E52" i="3"/>
  <c r="G52" i="3" s="1"/>
  <c r="H52" i="3" s="1"/>
  <c r="E54" i="3"/>
  <c r="G54" i="3" s="1"/>
  <c r="E56" i="3"/>
  <c r="G56" i="3" s="1"/>
  <c r="H56" i="3" s="1"/>
  <c r="E58" i="3"/>
  <c r="E59" i="3"/>
  <c r="E61" i="3"/>
  <c r="G61" i="3" s="1"/>
  <c r="E62" i="3"/>
  <c r="G62" i="3" s="1"/>
  <c r="H62" i="3" s="1"/>
  <c r="E64" i="3"/>
  <c r="E65" i="3"/>
  <c r="E66" i="3"/>
  <c r="G66" i="3" s="1"/>
  <c r="E68" i="3"/>
  <c r="G68" i="3" s="1"/>
  <c r="H68" i="3" s="1"/>
  <c r="E69" i="3"/>
  <c r="E70" i="3"/>
  <c r="G70" i="3" s="1"/>
  <c r="H70" i="3" s="1"/>
  <c r="E72" i="3"/>
  <c r="G72" i="3" s="1"/>
  <c r="E73" i="3"/>
  <c r="G73" i="3" s="1"/>
  <c r="H73" i="3" s="1"/>
  <c r="E74" i="3"/>
  <c r="E75" i="3"/>
  <c r="E76" i="3"/>
  <c r="G76" i="3" s="1"/>
  <c r="E81" i="3"/>
  <c r="G81" i="3" s="1"/>
  <c r="E82" i="3"/>
  <c r="E83" i="3"/>
  <c r="G83" i="3" s="1"/>
  <c r="H83" i="3" s="1"/>
  <c r="E84" i="3"/>
  <c r="G7" i="3"/>
  <c r="G8" i="3"/>
  <c r="H8" i="3" s="1"/>
  <c r="G17" i="3"/>
  <c r="G22" i="3"/>
  <c r="G23" i="3"/>
  <c r="H23" i="3" s="1"/>
  <c r="G28" i="3"/>
  <c r="H28" i="3" s="1"/>
  <c r="G29" i="3"/>
  <c r="H29" i="3" s="1"/>
  <c r="G32" i="3"/>
  <c r="H32" i="3" s="1"/>
  <c r="G37" i="3"/>
  <c r="H37" i="3" s="1"/>
  <c r="G38" i="3"/>
  <c r="H38" i="3" s="1"/>
  <c r="G42" i="3"/>
  <c r="H42" i="3" s="1"/>
  <c r="G44" i="3"/>
  <c r="H44" i="3" s="1"/>
  <c r="G50" i="3"/>
  <c r="H50" i="3" s="1"/>
  <c r="G58" i="3"/>
  <c r="G59" i="3"/>
  <c r="H59" i="3" s="1"/>
  <c r="G64" i="3"/>
  <c r="H64" i="3" s="1"/>
  <c r="G65" i="3"/>
  <c r="H65" i="3" s="1"/>
  <c r="G69" i="3"/>
  <c r="G74" i="3"/>
  <c r="H74" i="3" s="1"/>
  <c r="G75" i="3"/>
  <c r="H75" i="3" s="1"/>
  <c r="G82" i="3"/>
  <c r="H82" i="3" s="1"/>
  <c r="H58" i="3"/>
  <c r="H22" i="3"/>
  <c r="H7" i="3"/>
  <c r="H14" i="3" l="1"/>
  <c r="G9" i="3"/>
  <c r="H69" i="3"/>
  <c r="E85" i="3"/>
  <c r="G20" i="3"/>
  <c r="H20" i="3" s="1"/>
  <c r="G16" i="3"/>
  <c r="H16" i="3" s="1"/>
  <c r="H17" i="3"/>
  <c r="H81" i="3"/>
  <c r="G77" i="3"/>
  <c r="G78" i="3" s="1"/>
  <c r="E77" i="3"/>
  <c r="E78" i="3" s="1"/>
  <c r="G84" i="3"/>
  <c r="G85" i="3" s="1"/>
  <c r="H9" i="3"/>
  <c r="H13" i="3"/>
  <c r="H18" i="3"/>
  <c r="H25" i="3"/>
  <c r="H30" i="3"/>
  <c r="H34" i="3"/>
  <c r="H39" i="3"/>
  <c r="H46" i="3"/>
  <c r="H54" i="3"/>
  <c r="H61" i="3"/>
  <c r="H66" i="3"/>
  <c r="H72" i="3"/>
  <c r="H76" i="3"/>
  <c r="H85" i="3" l="1"/>
  <c r="H78" i="3"/>
  <c r="E90" i="3"/>
  <c r="E86" i="3"/>
  <c r="H77" i="3"/>
  <c r="G86" i="3"/>
  <c r="G87" i="3" s="1"/>
  <c r="H84" i="3"/>
  <c r="E96" i="3" l="1"/>
  <c r="E91" i="3"/>
  <c r="H86" i="3"/>
  <c r="E87" i="3"/>
  <c r="H87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<sst xmlns="http://schemas.openxmlformats.org/spreadsheetml/2006/main" count="9703" uniqueCount="467">
  <si>
    <t>Landlord</t>
  </si>
  <si>
    <t>Tenant</t>
  </si>
  <si>
    <t>ITEM</t>
  </si>
  <si>
    <t>UNIT</t>
  </si>
  <si>
    <t>PRICE</t>
  </si>
  <si>
    <t>QUANTITY</t>
  </si>
  <si>
    <t>Total Amount</t>
  </si>
  <si>
    <t>Share %</t>
  </si>
  <si>
    <t>Share</t>
  </si>
  <si>
    <t>INCOME</t>
  </si>
  <si>
    <t>Soybeans</t>
  </si>
  <si>
    <t>TOTAL INCOME</t>
  </si>
  <si>
    <t xml:space="preserve">                                                                       </t>
  </si>
  <si>
    <t>DIRECT EXPENSES</t>
  </si>
  <si>
    <t xml:space="preserve">  CUSTOM SPRAY</t>
  </si>
  <si>
    <t>App by Air ( 5 gal)</t>
  </si>
  <si>
    <t>appl</t>
  </si>
  <si>
    <t xml:space="preserve">  HARVEST AIDS</t>
  </si>
  <si>
    <t>oz</t>
  </si>
  <si>
    <t>gal</t>
  </si>
  <si>
    <t xml:space="preserve">  FERTILIZERS</t>
  </si>
  <si>
    <t>cwt</t>
  </si>
  <si>
    <t>Potash (60% K2O)</t>
  </si>
  <si>
    <t xml:space="preserve">  FUNGICIDES</t>
  </si>
  <si>
    <t xml:space="preserve">  HERBICIDES</t>
  </si>
  <si>
    <t>Glyphosate 3lbs a.e</t>
  </si>
  <si>
    <t>pt</t>
  </si>
  <si>
    <t xml:space="preserve">  INSECTICIDES</t>
  </si>
  <si>
    <t>Karate Z</t>
  </si>
  <si>
    <t>lb</t>
  </si>
  <si>
    <t xml:space="preserve">  IRRIGATION SUPPLIES</t>
  </si>
  <si>
    <t>Roll-Out Pipe</t>
  </si>
  <si>
    <t>ft</t>
  </si>
  <si>
    <t xml:space="preserve">  SEED/PLANTS</t>
  </si>
  <si>
    <t xml:space="preserve">  CUSTOM LIME</t>
  </si>
  <si>
    <t>Lime (Spread)</t>
  </si>
  <si>
    <t>ton</t>
  </si>
  <si>
    <t xml:space="preserve">  OPERATOR LABOR      </t>
  </si>
  <si>
    <t>Tractors</t>
  </si>
  <si>
    <t>hour</t>
  </si>
  <si>
    <t xml:space="preserve">  IRRIGATE LABOR      </t>
  </si>
  <si>
    <t>Special Labor</t>
  </si>
  <si>
    <t>Implements</t>
  </si>
  <si>
    <t xml:space="preserve">  HAND LABOR          </t>
  </si>
  <si>
    <t>UNALLOCATED LABOR</t>
  </si>
  <si>
    <t xml:space="preserve">  DIESEL FUEL</t>
  </si>
  <si>
    <t>Roll-Out Pipe Irr.</t>
  </si>
  <si>
    <t xml:space="preserve">  REPAIR &amp; MAINTENANCE</t>
  </si>
  <si>
    <t>acre</t>
  </si>
  <si>
    <t>INTEREST ON OP. CAP.</t>
  </si>
  <si>
    <t>TOTAL DIRECT EXPENSES</t>
  </si>
  <si>
    <t>RETURNS ABOVE DIRECT EXPENSES</t>
  </si>
  <si>
    <t>FIXED EXPENSES</t>
  </si>
  <si>
    <t>TOTAL FIXED EXPENSES</t>
  </si>
  <si>
    <t>TOTAL SPECIFIED EXPENSES</t>
  </si>
  <si>
    <t>RETURNS ABOVE TOTAL SPECIFIED EXPENSES</t>
  </si>
  <si>
    <t>Corn</t>
  </si>
  <si>
    <t>App by Air ( 3 gal)</t>
  </si>
  <si>
    <t>UAN (32% N)</t>
  </si>
  <si>
    <t>Clarity</t>
  </si>
  <si>
    <t>thous</t>
  </si>
  <si>
    <t xml:space="preserve">  CUSTOM FERTILIZE</t>
  </si>
  <si>
    <t>Custom Apply Fert</t>
  </si>
  <si>
    <t>Cotton, 12R-38" solid, conservation tillage,</t>
  </si>
  <si>
    <t>Cotton Lint</t>
  </si>
  <si>
    <t>Cotton Seed</t>
  </si>
  <si>
    <t>Thidiazuron 4lb</t>
  </si>
  <si>
    <t>Ethephon 6E</t>
  </si>
  <si>
    <t>Tribufos 6lb</t>
  </si>
  <si>
    <t xml:space="preserve">  GINNING</t>
  </si>
  <si>
    <t>Gin &amp; Haul</t>
  </si>
  <si>
    <t>Cotton Seed Trt.</t>
  </si>
  <si>
    <t>Gramonone SL 2.0</t>
  </si>
  <si>
    <t>Cotoran 4L</t>
  </si>
  <si>
    <t>Dual Magnum</t>
  </si>
  <si>
    <t>Caparol 4L</t>
  </si>
  <si>
    <t>MSMA 6.6</t>
  </si>
  <si>
    <t>Diuron 4L</t>
  </si>
  <si>
    <t>Acephate 90%</t>
  </si>
  <si>
    <t>Centric 40WG</t>
  </si>
  <si>
    <t>Bidrin 8WM</t>
  </si>
  <si>
    <t>Incidental Pest Trt</t>
  </si>
  <si>
    <t>Cotton Seed B2RF</t>
  </si>
  <si>
    <t xml:space="preserve">  TECHNOLOGY FEE</t>
  </si>
  <si>
    <t>B2RF Cot Tech Fee</t>
  </si>
  <si>
    <t xml:space="preserve">  GROWTH REGULATORS</t>
  </si>
  <si>
    <t>Mepiquat Chloride</t>
  </si>
  <si>
    <t xml:space="preserve">  ERADICATION FEE</t>
  </si>
  <si>
    <t>Eradication</t>
  </si>
  <si>
    <t xml:space="preserve">  INSECT SCOUTING</t>
  </si>
  <si>
    <t>Insect Scouting</t>
  </si>
  <si>
    <t>Self-Propelled</t>
  </si>
  <si>
    <t>B2RF variety, furrow irrigated, 10.5 ac-in., Delta Area, Mississippi, 2014</t>
  </si>
  <si>
    <t>LAND CHARGE ($/ACRE)</t>
  </si>
  <si>
    <t>MANAGEMENT &amp; OVERHEAD CHARGE (% OF GROSS)</t>
  </si>
  <si>
    <t>TOTAL DIRECT EXPENSE BREAKEVEN - $/POUND</t>
  </si>
  <si>
    <t>TOTAL SPECIFIED EXPENSE BREAKEVEN - $/POUND</t>
  </si>
  <si>
    <t>BREAKEVEN PRICE ($/POUND)</t>
  </si>
  <si>
    <t>Rice</t>
  </si>
  <si>
    <t xml:space="preserve">  SURVEY &amp; MARK LEVEES</t>
  </si>
  <si>
    <t xml:space="preserve">  RICE MGT. LABOR     </t>
  </si>
  <si>
    <t>Table 2.M Estimated costs and returns per acre</t>
  </si>
  <si>
    <t>Cotton, 12R-38" solid, conserv. tillage, furrow irr.,</t>
  </si>
  <si>
    <t>UAN (32%)</t>
  </si>
  <si>
    <t>Select Max</t>
  </si>
  <si>
    <t>Gramoxone SL 2.0</t>
  </si>
  <si>
    <t>Cotoran</t>
  </si>
  <si>
    <t>Bidrin 8EC</t>
  </si>
  <si>
    <t>Diamond .83EC</t>
  </si>
  <si>
    <t>Imidacloprid 4F</t>
  </si>
  <si>
    <t>Bifenthrin</t>
  </si>
  <si>
    <t>Lambda</t>
  </si>
  <si>
    <t>IncidentalPestTrt$15</t>
  </si>
  <si>
    <t>Transform WG</t>
  </si>
  <si>
    <t xml:space="preserve">  ADJUVANTS</t>
  </si>
  <si>
    <t>Surfactant</t>
  </si>
  <si>
    <t xml:space="preserve">  CROP CONSULTANT</t>
  </si>
  <si>
    <t>Cotton Consultant</t>
  </si>
  <si>
    <t xml:space="preserve">  SOIL TEST</t>
  </si>
  <si>
    <t>Soil Test</t>
  </si>
  <si>
    <t>_____________________________________________________________</t>
  </si>
  <si>
    <t>The mention in this report of any commercial product does not imply its endorsement by MSU-ES, MAFES, or</t>
  </si>
  <si>
    <t>USDA over other products not named nor does the omission imply they are not satisfactory.</t>
  </si>
  <si>
    <t>Cotton</t>
  </si>
  <si>
    <t>bu</t>
  </si>
  <si>
    <t>Phosphorus(46% P2O5)</t>
  </si>
  <si>
    <t>UAN + Sulfur (28%)</t>
  </si>
  <si>
    <t>Atrazine 4L</t>
  </si>
  <si>
    <t>Halex GT</t>
  </si>
  <si>
    <t>Intrepid 2F</t>
  </si>
  <si>
    <t>Corn Seed RR2</t>
  </si>
  <si>
    <t xml:space="preserve">  HAULING</t>
  </si>
  <si>
    <t>Haul Corn</t>
  </si>
  <si>
    <t>Corn Consultant</t>
  </si>
  <si>
    <t>Harvesters</t>
  </si>
  <si>
    <t>Table 12.M Estimated costs and returns per acre</t>
  </si>
  <si>
    <t>Gramoxone SL</t>
  </si>
  <si>
    <t>Sodium Chlorate 5L</t>
  </si>
  <si>
    <t>2,4-D Amine 4</t>
  </si>
  <si>
    <t>Valor SX</t>
  </si>
  <si>
    <t>Boundary</t>
  </si>
  <si>
    <t>Acephate 90SP</t>
  </si>
  <si>
    <t>IncidentalPestTrt $8</t>
  </si>
  <si>
    <t>Soybean Seed RR2X</t>
  </si>
  <si>
    <t>Haul Soybeans</t>
  </si>
  <si>
    <t>Soybeans Consultant</t>
  </si>
  <si>
    <t xml:space="preserve">  INOCULANT</t>
  </si>
  <si>
    <t>Inoculant -Soybean</t>
  </si>
  <si>
    <t>Fert 10-34-0</t>
  </si>
  <si>
    <t>Zinc Plus</t>
  </si>
  <si>
    <t>Corn Seed BtRR</t>
  </si>
  <si>
    <t>Table 18.M Estimated costs and returns per acre</t>
  </si>
  <si>
    <t>Table 19.M Estimated costs and returns per acre</t>
  </si>
  <si>
    <t>Corn, no-tillage, BtRR, 12-row 30", 170 bu yield goal</t>
  </si>
  <si>
    <t>DAP</t>
  </si>
  <si>
    <t>Table 1.M Estimated costs and returns per acre</t>
  </si>
  <si>
    <t>Cotton, 12R-38" solid, conservation tillage</t>
  </si>
  <si>
    <t>Table 3.M Estimated costs and returns per acre</t>
  </si>
  <si>
    <t>Cotton, 12R-38" solid, cons. tillage, pivot irr.,</t>
  </si>
  <si>
    <t>1/4-mi. Pivot Irr.</t>
  </si>
  <si>
    <t>Table 4.M Estimated costs and returns per acre</t>
  </si>
  <si>
    <t>Cotton, 12R-38" solid, no-till</t>
  </si>
  <si>
    <t>Table 5.M Estimated costs and returns per acre</t>
  </si>
  <si>
    <t>Cotton, 12R-38" 2X1 full-skip (8 rows planted)</t>
  </si>
  <si>
    <t>Cotton, 8R-38" solid, conservation tillage</t>
  </si>
  <si>
    <t>Cotton, 8R-38" solid, no-till</t>
  </si>
  <si>
    <t>Contour levee rice</t>
  </si>
  <si>
    <t>Amm Sulfate (21% N)</t>
  </si>
  <si>
    <t>Urea, Solid (46% N)</t>
  </si>
  <si>
    <t>NBPT</t>
  </si>
  <si>
    <t>Command 3ME</t>
  </si>
  <si>
    <t>Sharpen</t>
  </si>
  <si>
    <t>Regiment</t>
  </si>
  <si>
    <t>Facet L</t>
  </si>
  <si>
    <t>Permit</t>
  </si>
  <si>
    <t>Clincher SF</t>
  </si>
  <si>
    <t>Rice Seed Conv.</t>
  </si>
  <si>
    <t>Rice Seed Trt/Insect</t>
  </si>
  <si>
    <t>lbseed</t>
  </si>
  <si>
    <t>Rice Seed Cv(Levees)</t>
  </si>
  <si>
    <t>Class Act NG</t>
  </si>
  <si>
    <t>MSO</t>
  </si>
  <si>
    <t>Dyne-A-Pak</t>
  </si>
  <si>
    <t>Crop Oil Conc.(Pet.)</t>
  </si>
  <si>
    <t>App Fert by Air</t>
  </si>
  <si>
    <t>Haul Rice</t>
  </si>
  <si>
    <t xml:space="preserve">  DRYING</t>
  </si>
  <si>
    <t>Dry Rice</t>
  </si>
  <si>
    <t>Survey &amp; Mark Levees</t>
  </si>
  <si>
    <t>Rice Consultant</t>
  </si>
  <si>
    <t>Flood Irr.</t>
  </si>
  <si>
    <t>Straight levee rice</t>
  </si>
  <si>
    <t>Straight levee rice - zero grade</t>
  </si>
  <si>
    <t>Conventional hybrid contour levee rice</t>
  </si>
  <si>
    <t>Rice Conv Hyb Trt</t>
  </si>
  <si>
    <t>Rice Seed CvH(Levee)</t>
  </si>
  <si>
    <t>Conventional hybrid straight levee rice</t>
  </si>
  <si>
    <t>Conventional hybrid straight levee multi inlet rice</t>
  </si>
  <si>
    <t>Conventional hybrid straight levee-zero grade rice</t>
  </si>
  <si>
    <t>Clearfield contour levee rice</t>
  </si>
  <si>
    <t>App by Air (10 gal)</t>
  </si>
  <si>
    <t>Clearpath</t>
  </si>
  <si>
    <t>Newpath</t>
  </si>
  <si>
    <t>Aim</t>
  </si>
  <si>
    <t>Rice Seed CF(Levees)</t>
  </si>
  <si>
    <t>Clearfield straight levee rice</t>
  </si>
  <si>
    <t>Clearfield straight levee multi inlet rice</t>
  </si>
  <si>
    <t>Clearfield straight levee-zero grade rice</t>
  </si>
  <si>
    <t>Provisia contour levee rice</t>
  </si>
  <si>
    <t>Provisia</t>
  </si>
  <si>
    <t>Rice Seed Provisia</t>
  </si>
  <si>
    <t>Provisia straight levee rice</t>
  </si>
  <si>
    <t>Provisia straight levee multi inlet rice</t>
  </si>
  <si>
    <t>Provisia straight levee-zero grade rice</t>
  </si>
  <si>
    <t>Table 6.M Estimated costs and returns per acre</t>
  </si>
  <si>
    <t>Table 7.M Estimated costs and returns per acre</t>
  </si>
  <si>
    <t>Table 8.M Estimated costs and returns per acre</t>
  </si>
  <si>
    <t>Contour Flood Irr.</t>
  </si>
  <si>
    <t>Table 9.M Estimated costs and returns per acre</t>
  </si>
  <si>
    <t>Prevathon</t>
  </si>
  <si>
    <t xml:space="preserve"> oz</t>
  </si>
  <si>
    <t>1/2-mi Pivot Irr.</t>
  </si>
  <si>
    <t>Fierce</t>
  </si>
  <si>
    <t>Dimilin 2L</t>
  </si>
  <si>
    <t>Table 10.M Estimated costs and returns per acre</t>
  </si>
  <si>
    <t>Table 11.M Estimated costs and returns per acre</t>
  </si>
  <si>
    <t>Table 13.M Estimated costs and returns per acre</t>
  </si>
  <si>
    <t>Table 14.M Estimated costs and returns per acre</t>
  </si>
  <si>
    <t>Table 15.M Estimated costs and returns per acre</t>
  </si>
  <si>
    <t>Table 16.M Estimated costs and returns per acre</t>
  </si>
  <si>
    <t>Table 17.M Estimated costs and returns per acre</t>
  </si>
  <si>
    <t>Table 20.M Estimated costs and returns per acre</t>
  </si>
  <si>
    <t xml:space="preserve">2. Corn, stale seedbed, BtRR, non-irrigated, 12row 38" - 170 bu yield goal, Delta Area                                 </t>
  </si>
  <si>
    <t>Cotton Budget List</t>
  </si>
  <si>
    <t>Soybean Budget List</t>
  </si>
  <si>
    <t>Rice Enterprise Budget List</t>
  </si>
  <si>
    <t>1. Contour levee rice - Flood irrigated, 33 ac-in., Delta Area</t>
  </si>
  <si>
    <t>2. Straight levee rice - Flood irrigated, 27 ac-in., Delta Area</t>
  </si>
  <si>
    <t>3. Straight levee rice - Multi inlet flood irrigated, 23 ac-in., Delta Area</t>
  </si>
  <si>
    <t>4. Straight levee rice - zero grade - Flood irrigated, 19 ac-in., Delta Area</t>
  </si>
  <si>
    <t>5. Conventional hybrid contour levee rice - Flood irrigated, 33 ac-in., Delta Area</t>
  </si>
  <si>
    <t xml:space="preserve">6. Conventional hybrid straight levee rice, Flood irrigated, 27 ac-in., Delta Area                        </t>
  </si>
  <si>
    <t xml:space="preserve">7. Conventional hybrid straight levee multi inlet rice, Flood irrigated, 23 ac-in., Delta Area                        </t>
  </si>
  <si>
    <t xml:space="preserve">8. Conventional hybrid straight levee-zero grade rice, Flood irrigated, 19 ac-in., Delta Area                        </t>
  </si>
  <si>
    <t xml:space="preserve">9. Clearfield contour levee rice - Flood irrigated, 33 ac-in., Delta Area                       </t>
  </si>
  <si>
    <t xml:space="preserve">10. Clearfield straight levee rice - Flood irrigated, 27 ac-in., Delta Area    </t>
  </si>
  <si>
    <t xml:space="preserve">11. Clearfield straight levee multi inlet rice - Flood irrigated, 23 ac-in., Delta Area                        </t>
  </si>
  <si>
    <t xml:space="preserve">12. Clearfield straight levee-zero grade rice - Flood irrigated, 19 ac-in., Delta Area                        </t>
  </si>
  <si>
    <t xml:space="preserve">17. Provisia contour levee rice - Flood irrigated, 33 ac-in., Delta Area                       </t>
  </si>
  <si>
    <t xml:space="preserve">18. Provisia straight levee rice - Flood irrigated, 27 ac-in., Delta Area    </t>
  </si>
  <si>
    <t xml:space="preserve">19. Provisia straight levee multi inlet rice - Flood irrigated, 23 ac-in., Delta Area                        </t>
  </si>
  <si>
    <t xml:space="preserve">20. Provisia straight levee-zero grade rice - Flood irrigated, 19 ac-in., Delta Area                        </t>
  </si>
  <si>
    <t>Corn Budget List</t>
  </si>
  <si>
    <t>Expected Yield</t>
  </si>
  <si>
    <t>Expected Price</t>
  </si>
  <si>
    <t>Crop 1</t>
  </si>
  <si>
    <t>Crop 2</t>
  </si>
  <si>
    <t>Corn1</t>
  </si>
  <si>
    <t>Corn2</t>
  </si>
  <si>
    <t>Corn3</t>
  </si>
  <si>
    <t>Corn4</t>
  </si>
  <si>
    <t>Corn5</t>
  </si>
  <si>
    <t>Corn6</t>
  </si>
  <si>
    <t>Cotton1</t>
  </si>
  <si>
    <t>Cotton4</t>
  </si>
  <si>
    <t>Cotton2</t>
  </si>
  <si>
    <t>Cotton3</t>
  </si>
  <si>
    <t>Cotton5</t>
  </si>
  <si>
    <t>Cotton6</t>
  </si>
  <si>
    <t>Cotton7</t>
  </si>
  <si>
    <t>Cotton8</t>
  </si>
  <si>
    <t>Cotton9</t>
  </si>
  <si>
    <t>Cotton10</t>
  </si>
  <si>
    <t>Rice1</t>
  </si>
  <si>
    <t>Rice2</t>
  </si>
  <si>
    <t>Rice3</t>
  </si>
  <si>
    <t>Rice4</t>
  </si>
  <si>
    <t>Rice5</t>
  </si>
  <si>
    <t>Rice6</t>
  </si>
  <si>
    <t>Rice7</t>
  </si>
  <si>
    <t>Rice8</t>
  </si>
  <si>
    <t>Rice9</t>
  </si>
  <si>
    <t>Rice10</t>
  </si>
  <si>
    <t>Rice11</t>
  </si>
  <si>
    <t>Rice12</t>
  </si>
  <si>
    <t>Rice13</t>
  </si>
  <si>
    <t>Rice14</t>
  </si>
  <si>
    <t>Rice15</t>
  </si>
  <si>
    <t>Rice16</t>
  </si>
  <si>
    <t>Rice17</t>
  </si>
  <si>
    <t>Rice18</t>
  </si>
  <si>
    <t>Rice19</t>
  </si>
  <si>
    <t>Rice20</t>
  </si>
  <si>
    <t>Total Fixed Expenses</t>
  </si>
  <si>
    <t>Total Specified Expenses</t>
  </si>
  <si>
    <t>$/ac</t>
  </si>
  <si>
    <t>Total Direct Expenses</t>
  </si>
  <si>
    <t>soy1</t>
  </si>
  <si>
    <t>soy2</t>
  </si>
  <si>
    <t>soy3</t>
  </si>
  <si>
    <t>soy4</t>
  </si>
  <si>
    <t>soy5</t>
  </si>
  <si>
    <t>soy6</t>
  </si>
  <si>
    <t>soy7</t>
  </si>
  <si>
    <t>soy8</t>
  </si>
  <si>
    <t>soy9</t>
  </si>
  <si>
    <t>soy10</t>
  </si>
  <si>
    <t>soy11</t>
  </si>
  <si>
    <t>soy12</t>
  </si>
  <si>
    <t>soy13</t>
  </si>
  <si>
    <t>soy14</t>
  </si>
  <si>
    <t>13. Fullpage hybrid contour levee rice - Flood irrigated, 33 ac-in., Delta Area</t>
  </si>
  <si>
    <t xml:space="preserve">14. Fullpage hybrid straight levee rice - Flood irrigated, 27 ac-in., Delta Area                        </t>
  </si>
  <si>
    <t>15. Fullpage hybrid straight levee multi inlet rice, Flood irrigated, 23 ac-in., Delta Area</t>
  </si>
  <si>
    <t>16. Fullpage hybrid straight levee-zero grade rice, Flood irrigated, 19 ac-in., Delta Area</t>
  </si>
  <si>
    <t xml:space="preserve">Expected Breakeven Price </t>
  </si>
  <si>
    <t>Rice Seed Clearfield</t>
  </si>
  <si>
    <t>Fullpage hybrid contour levee rice</t>
  </si>
  <si>
    <t>Preface</t>
  </si>
  <si>
    <t>Rice Fullpage Hyb Tr</t>
  </si>
  <si>
    <t>Rice Seed FPH(Levee)</t>
  </si>
  <si>
    <t>Fullpage hybrid straight levee rice</t>
  </si>
  <si>
    <t>Fullpage hybrid straight levee multi inlet rice</t>
  </si>
  <si>
    <t>Fullpage hybrid straight levee-zero grade rice</t>
  </si>
  <si>
    <t>CruiserMaxx Vibrance</t>
  </si>
  <si>
    <t>Soybean Enlist E3</t>
  </si>
  <si>
    <t>Miravis Top</t>
  </si>
  <si>
    <t>Grain Sorghum Budget List</t>
  </si>
  <si>
    <t xml:space="preserve">1. Grain sorghum, 12-row 30", 100 bu yield goal - All Areas                                                     </t>
  </si>
  <si>
    <t>Wheat Budget List</t>
  </si>
  <si>
    <t xml:space="preserve">1. Wheat followed by soybeans, 70 bu yield goal - All Areas                                                     </t>
  </si>
  <si>
    <t xml:space="preserve">1. Corn, stale seedbed, BtRR, 16-row 30", 220 bu yield goal - Furrow Irrigated, 13 ac-in., Delta Area                       </t>
  </si>
  <si>
    <t>3. Corn, stale seedbed, BtRR, 16-row 30", 220 bu yield goal, Pivot Irrigated, 13 ac-in., Delta Area</t>
  </si>
  <si>
    <t xml:space="preserve">4. Corn, conventional tillage, RR2 seed, 12-row 38", 220 bu yld goal, furrow irrigated, 13 ac-in.,Delta Area       </t>
  </si>
  <si>
    <t xml:space="preserve">5. Corn, conventional tillage, RR2 seed, 12-row 38" - 170 bu yield goal, non-irrigated, Delta Area                  </t>
  </si>
  <si>
    <t>6.Corn, conventional tillage, RR2 seed, 12-row 38",220 bu yld goal, Pivot Irrigated, 13 ac-in.,Delta Area</t>
  </si>
  <si>
    <t xml:space="preserve">7. Corn, stale seedbed, RR2 seed, 12-row 30", - 170 bu yield goal, Non-Delta Areas                                </t>
  </si>
  <si>
    <t>Corn7</t>
  </si>
  <si>
    <t>8.Corn, stale seedbed, RR2 seed, 16-row 30", Pivot Irrigated, 220 bu yield goal, Non-Delta Areas</t>
  </si>
  <si>
    <t>Corn8</t>
  </si>
  <si>
    <t xml:space="preserve">9. Corn, no-tillage, BtRR, 12-row 30", 170 bu yield goal- Non-Delta Areas                                               </t>
  </si>
  <si>
    <t>Corn9</t>
  </si>
  <si>
    <t>10.Corn, no-tillage, BtRR, 12-row 30", 220 bu yield goal, Pivot Irrigated, Non-Delta Areas</t>
  </si>
  <si>
    <t>Corn10</t>
  </si>
  <si>
    <t>1. Cotton, 12R-38" solid, conservation tillage, B3XF variety, Delta Area</t>
  </si>
  <si>
    <t>2. Cotton, 12R-38" solid, conservation tillage, furrow irrigated, B3XF variety, 10.5 ac-in., Delta Area</t>
  </si>
  <si>
    <t>3. Cotton, 12R-38" solid, conservation tillage, pivot irrigated, B3XF variety, 7.5 ac.-in., Delta Area</t>
  </si>
  <si>
    <t>4. Cotton, 12R-38" solid, no-till,B3XF variety, Delta Area</t>
  </si>
  <si>
    <t>5. Cotton, 12R-38" 2X1 full-skip (8 rows planted), Conservation tillage, B3XF variety, Delta Area</t>
  </si>
  <si>
    <t>6. Cotton, 8R-38" solid, conservation tillage, B3XF variety, Non-Delta Area</t>
  </si>
  <si>
    <t>7. Cotton, 8R-38" solid, no-till, B3XF variety, Non-Delta Area</t>
  </si>
  <si>
    <t>8. Cotton, 12R-38" solid, conservation tillage, B3XF variety, Non-Delta Area</t>
  </si>
  <si>
    <t>9. Cotton, 12R-38" solid, no-till, B3XF variety, Non-Delta Area</t>
  </si>
  <si>
    <t>10. Cotton, 12R-38" solid, conservation tillage, B3XF, pivot irrigated, 7.5 ac.-in., Non-Delta Area</t>
  </si>
  <si>
    <t>11. Cotton, 12R-38" solid, conservation tillage, W3FE variety, Delta Area</t>
  </si>
  <si>
    <t>Cotton11</t>
  </si>
  <si>
    <t>12. Cotton, 12R-38" solid, conservation tillage, furrow irrigated, W3FE variety, 10.5 ac-in., Delta Area</t>
  </si>
  <si>
    <t>Cotton12</t>
  </si>
  <si>
    <t>13. Cotton, 12R-38" solid, conservation tillage, pivot irrigated, W3FE variety, 7.5 ac.-in., Delta Area</t>
  </si>
  <si>
    <t>Cotton13</t>
  </si>
  <si>
    <t>14. Cotton, 12R-38" solid, no-till,W3FE variety, Delta Area</t>
  </si>
  <si>
    <t>Cotton14</t>
  </si>
  <si>
    <t>15. Cotton, 12R-38" 2X1 full-skip (8 rows planted), Conservation tillage, W3FE variety, Delta Area</t>
  </si>
  <si>
    <t>Cotton15</t>
  </si>
  <si>
    <t>16. Cotton, 8R-38" solid, conservation tillage, W3FE variety, Non-Delta Area</t>
  </si>
  <si>
    <t>Cotton16</t>
  </si>
  <si>
    <t>17. Cotton, 8R-38" solid, no-till, W3FE variety, Non-Delta Area</t>
  </si>
  <si>
    <t>Cotton17</t>
  </si>
  <si>
    <t>18. Cotton, 12R-38" solid, conservation tillage, W3FE variety, Non-Delta Area</t>
  </si>
  <si>
    <t>Cotton18</t>
  </si>
  <si>
    <t>19. Cotton, 12R-38" solid, no-till, W3FE variety, Non-Delta Area</t>
  </si>
  <si>
    <t>Cotton19</t>
  </si>
  <si>
    <t>20. Cotton, 12R-38" solid, conservation tillage, W3FE variety, pivot irrigated, 7.5 ac.-in., Non-Delta Area</t>
  </si>
  <si>
    <t>Cotton20</t>
  </si>
  <si>
    <t>1. Soybeans, full-season, Enlist E3, stale seedbed, 16R 30", Non-irrigated, Delta Area</t>
  </si>
  <si>
    <t>2. Soybeans, full-season, Enlist E3, stale seedbed, 16R 30", Furrow irrigated, 9 ac-in., Delta Area</t>
  </si>
  <si>
    <t>3. Soybeans, full-season, Enlist E3, stale seedbed, 16R 30", Flood irrigated, 13.5 ac-in., Delta Area</t>
  </si>
  <si>
    <t>4. Soybeans, double crop after wheat, Enlist E3, 16R 30", Pivot irrigated, 7.5 ac-in., All Areas</t>
  </si>
  <si>
    <t>5. Soybeans, full-season, Enlist E3, April planted, 16R 30”, Non-Delta Area</t>
  </si>
  <si>
    <t>6. Soybeans, full-season, Enlist E3, May planted, 16R 30”, Non-Delta Area</t>
  </si>
  <si>
    <t>7. Soybeans, double crop after wheat, Enlist E3, 16R 30", Non-irrigated, All Areas</t>
  </si>
  <si>
    <t>8. Soybeans, full-season, RR2X/XF, stale seedbed, 16R 30", Non-irrigated, Delta Area</t>
  </si>
  <si>
    <t>9. Soybeans, full-season, RR2X/XF, stale seedbed, 16R 30", Furrow irrigated, 9 ac-in., Delta Area</t>
  </si>
  <si>
    <t>10. Soybeans, full-season, RR2X/XF, stale seedbed, 16R 30", Flood irrigated, 13.5 ac-in., Delta Area</t>
  </si>
  <si>
    <t>11. Soybeans, double crop after wheat, RR2X/XF, 16R 30", Pivot irrigated, 7.5 ac-in., All Areas</t>
  </si>
  <si>
    <t>12. Soybeans, full-season, RR2X/XF, April planted, 16R 30", Non-Delta Area</t>
  </si>
  <si>
    <t>13. Soybeans, full-season, RR2X/XF, May Planted, 16R 30", Non-Delta Area</t>
  </si>
  <si>
    <t>14. Soybeans, double crop after wheat, RR2X/XF, 16R 30", Non-irrigated, All Areas</t>
  </si>
  <si>
    <t>Corn, no-tillage, BtRR, 12-row 30", 220 bu yield goal</t>
  </si>
  <si>
    <t>Corn, stale seedbed, BtRR, 16-row 30", 220 bu yield goa</t>
  </si>
  <si>
    <t>Engenia</t>
  </si>
  <si>
    <t>Cotton Seed B3XF</t>
  </si>
  <si>
    <t>Enlist Duo</t>
  </si>
  <si>
    <t>Cotton Seed W3FE</t>
  </si>
  <si>
    <t>Ameristar Top</t>
  </si>
  <si>
    <t>Soybeans, double crop after wheat, RR2X/XF, 16R 30"</t>
  </si>
  <si>
    <t>Soybeans, full-season, RR2X/XF, May planted, 16R 30"</t>
  </si>
  <si>
    <t>Soybeans, full-season, RR2X/XF, April planted, 16R 30"</t>
  </si>
  <si>
    <t>Soybeans, full-season, RR2X/XF, stale seedbed, 16R 30"</t>
  </si>
  <si>
    <t>Soybeans, double crop after wheat, Enlist E3, 16R30"</t>
  </si>
  <si>
    <t>Soybeans, full-season, Enlist E3, May planted, 16R30"</t>
  </si>
  <si>
    <t>Soybeans, full-season, Enlist E3, April planted, 16R30"</t>
  </si>
  <si>
    <t>Soybeans, full-season, Enlist E3, stale seedbed, 16R30"</t>
  </si>
  <si>
    <t>Wheat Enterprise Budget List</t>
  </si>
  <si>
    <t>1. Wheat followed by soybeans, 70 bu yield goal - All Areas</t>
  </si>
  <si>
    <t>Wheat</t>
  </si>
  <si>
    <t>Wheat followed by soybeans, 70 bu yield goal</t>
  </si>
  <si>
    <t>Fert 41-0-0-4</t>
  </si>
  <si>
    <t>Axiom</t>
  </si>
  <si>
    <t>Harmony Extra SG</t>
  </si>
  <si>
    <t>Axial XL</t>
  </si>
  <si>
    <t>Wheat Seed Private</t>
  </si>
  <si>
    <t>Haul Wheat</t>
  </si>
  <si>
    <t>Wheat Consultant</t>
  </si>
  <si>
    <t>Corn, stale seedbed, BtRR, 16-row 30", 220 bu yield goal</t>
  </si>
  <si>
    <t>Note: Cost of production estimates are based on 2022 input prices.</t>
  </si>
  <si>
    <t>Corn, stale seedbed, RR2, 16-row 30",</t>
  </si>
  <si>
    <t>Corn, stale seedbed, RR2, 12-row 30",</t>
  </si>
  <si>
    <t>Corn, conventional tillage, RR2, 12-row 38",</t>
  </si>
  <si>
    <t>Corn, conventional tillage, RR2, 12-row 38"</t>
  </si>
  <si>
    <t>Corn, stale seedbed, BtRR, 12row 38", 170 bu yield goal</t>
  </si>
  <si>
    <t>Tenchu SG</t>
  </si>
  <si>
    <t>Zidua WG</t>
  </si>
  <si>
    <t>Furrow Irrigated, 13 ac-in., Delta Area, Mississippi, 2024</t>
  </si>
  <si>
    <t>Trivapro</t>
  </si>
  <si>
    <t>Note: Cost of production estimates are based on 2023 input prices.</t>
  </si>
  <si>
    <t>Pivot Irrigated, Non-Delta, Mississippi, 2024</t>
  </si>
  <si>
    <t>Non-irrigated, Non-Delta, Mississippi, 2024</t>
  </si>
  <si>
    <t>220 bu yield goal, pivot irrigated, 7.5 ac-in, Non-Delta, Mississippi, 2024</t>
  </si>
  <si>
    <t>170 bu yield goal, Non-Delta, Mississippi, 2024</t>
  </si>
  <si>
    <t>220 bu yld goal, pivot irrigated, 7.5 ac-in.,Delta Area, Mississippi, 2024</t>
  </si>
  <si>
    <t>170 bu yield goal, non-irrigated, Delta Area, Mississippi, 2024</t>
  </si>
  <si>
    <t>220 bu yld goal, furrow irrigated, 13 ac-in.,Delta Area, Mississippi, 2024</t>
  </si>
  <si>
    <t>Pivot Irrigated, 7.5 ac-in., Delta Area, Mississippi, 2024</t>
  </si>
  <si>
    <t>Non-irrigated, Delta Area, Mississippi, 2024</t>
  </si>
  <si>
    <t>All Areas, Mississippi, 2024</t>
  </si>
  <si>
    <t>Miravis Ace</t>
  </si>
  <si>
    <t>B3XF variety, Delta Area, Mississippi, 2024</t>
  </si>
  <si>
    <t>W3FE pivot irrigated, 7.5 ac.-in., Non-Delta, Mississippi, 2024</t>
  </si>
  <si>
    <t>W3FE variety, Non-Delta Area, Mississippi, 2024</t>
  </si>
  <si>
    <t>Cons. till., W3FE variety, Delta, Mississippi, 2024</t>
  </si>
  <si>
    <t>W3FE variety, Delta Area, Mississippi, 2024</t>
  </si>
  <si>
    <t>W3FE variety, 7.5 ac.-in., Delta Area, Mississippi, 2024</t>
  </si>
  <si>
    <t>W3FE variety, 10.5 ac-in., Delta Area, Mississippi, 2024</t>
  </si>
  <si>
    <t>B3XF variety, pivot irrigated, 7.5 ac.-in., Non-Delta, Mississippi, 2024</t>
  </si>
  <si>
    <t>B3XF variety, Non-Delta Area, Mississippi, 2024</t>
  </si>
  <si>
    <t>Cons. till., B3XF variety, Delta, Mississippi, 2024</t>
  </si>
  <si>
    <t>B3XF variety, 7.5 ac.-in., Delta Area, Mississippi, 2024</t>
  </si>
  <si>
    <t>B3XF variety, 10.5 ac-in., Delta Area, Mississippi, 2024</t>
  </si>
  <si>
    <t>Flood irrigated, 33 ac-in., Mississippi, 2024</t>
  </si>
  <si>
    <t>Warrior ZT</t>
  </si>
  <si>
    <t>Flood irrigated, 19 ac-in., Mississippi, 2024</t>
  </si>
  <si>
    <t>Flood irrigated, 23 ac-in., Mississippi, 2024</t>
  </si>
  <si>
    <t>Flood irrigated, 27 ac-in., Mississippi, 2024</t>
  </si>
  <si>
    <t>Multi inlet flood irrigated, 23 ac-in., Mississippi, 2024</t>
  </si>
  <si>
    <t>Flood irrigated, 27 ac-in, Mississippi, 2024</t>
  </si>
  <si>
    <t>Non-irrigated, All Areas, Mississippi, 2024</t>
  </si>
  <si>
    <t>Non-Delta Area, Mississippi, 2024</t>
  </si>
  <si>
    <t>1/2 mile pivot irrigated, 7.5 ac-in., All Areas, Mississippi, 2024</t>
  </si>
  <si>
    <t>Flood irrigated, 13.5 ac-in., Delta Area, Mississippi, 2024</t>
  </si>
  <si>
    <t>Furrow irrigated, 9 ac-in., Delta Area, Mississippi, 2024</t>
  </si>
  <si>
    <t>Yield Increment</t>
  </si>
  <si>
    <t>Price Increment</t>
  </si>
  <si>
    <t>Choose Crop</t>
  </si>
  <si>
    <t>Choose Budget</t>
  </si>
  <si>
    <r>
      <rPr>
        <sz val="18"/>
        <color indexed="8"/>
        <rFont val="Arial"/>
        <family val="2"/>
      </rPr>
      <t>Net Returns Comparison Calculator</t>
    </r>
    <r>
      <rPr>
        <sz val="10"/>
        <rFont val="Arial"/>
        <family val="2"/>
      </rPr>
      <t xml:space="preserve">
Mississippi State University Extension Service</t>
    </r>
    <r>
      <rPr>
        <sz val="16"/>
        <color indexed="8"/>
        <rFont val="Arial"/>
        <family val="2"/>
      </rPr>
      <t xml:space="preserve">
</t>
    </r>
    <r>
      <rPr>
        <sz val="10"/>
        <rFont val="Arial"/>
        <family val="2"/>
      </rPr>
      <t xml:space="preserve">Developed by Brian Mills and Will Maples, Department of Agricultural Economics
</t>
    </r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</si>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</sst>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.000_);_(&quot;$&quot;* \(#,##0.000\);_(&quot;$&quot;* &quot;-&quot;??_);_(@_)"/>
    <numFmt numFmtId="166" formatCode="&quot;$&quot;#,##0.00"/>
    <numFmt numFmtId="167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8"/>
      <color indexed="8"/>
      <name val="Arial"/>
      <family val="2"/>
    </font>
    <font>
      <sz val="16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sz val="11"/>
      <color rgb="FF0070C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1" xfId="0" applyBorder="1"/>
    <xf numFmtId="44" fontId="1" fillId="0" borderId="1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44" fontId="1" fillId="0" borderId="0" xfId="1" applyFont="1"/>
    <xf numFmtId="0" fontId="3" fillId="0" borderId="1" xfId="0" applyFont="1" applyBorder="1"/>
    <xf numFmtId="44" fontId="3" fillId="0" borderId="1" xfId="1" applyFont="1" applyBorder="1"/>
    <xf numFmtId="164" fontId="3" fillId="0" borderId="1" xfId="0" applyNumberFormat="1" applyFont="1" applyBorder="1"/>
    <xf numFmtId="44" fontId="0" fillId="0" borderId="0" xfId="0" applyNumberFormat="1"/>
    <xf numFmtId="0" fontId="4" fillId="0" borderId="0" xfId="0" applyFont="1"/>
    <xf numFmtId="0" fontId="3" fillId="0" borderId="0" xfId="0" applyFont="1"/>
    <xf numFmtId="44" fontId="3" fillId="0" borderId="0" xfId="1" applyFont="1"/>
    <xf numFmtId="164" fontId="3" fillId="0" borderId="0" xfId="0" applyNumberFormat="1" applyFont="1"/>
    <xf numFmtId="0" fontId="5" fillId="0" borderId="0" xfId="0" applyFont="1"/>
    <xf numFmtId="9" fontId="6" fillId="0" borderId="0" xfId="2" applyFont="1"/>
    <xf numFmtId="165" fontId="1" fillId="0" borderId="0" xfId="1" applyNumberFormat="1" applyFont="1"/>
    <xf numFmtId="44" fontId="5" fillId="0" borderId="0" xfId="1" applyFont="1"/>
    <xf numFmtId="0" fontId="2" fillId="0" borderId="0" xfId="0" applyFont="1" applyAlignment="1">
      <alignment horizontal="right"/>
    </xf>
    <xf numFmtId="44" fontId="0" fillId="0" borderId="1" xfId="1" applyFont="1" applyBorder="1"/>
    <xf numFmtId="44" fontId="0" fillId="0" borderId="0" xfId="1" applyFont="1"/>
    <xf numFmtId="0" fontId="7" fillId="0" borderId="0" xfId="0" applyFont="1" applyAlignment="1">
      <alignment horizontal="center"/>
    </xf>
    <xf numFmtId="166" fontId="0" fillId="0" borderId="0" xfId="0" applyNumberFormat="1"/>
    <xf numFmtId="0" fontId="0" fillId="0" borderId="0" xfId="0" applyAlignment="1">
      <alignment horizontal="right"/>
    </xf>
    <xf numFmtId="166" fontId="0" fillId="0" borderId="1" xfId="0" applyNumberFormat="1" applyBorder="1"/>
    <xf numFmtId="44" fontId="5" fillId="0" borderId="1" xfId="1" applyFont="1" applyBorder="1"/>
    <xf numFmtId="0" fontId="5" fillId="0" borderId="1" xfId="0" applyFont="1" applyBorder="1"/>
    <xf numFmtId="0" fontId="9" fillId="0" borderId="0" xfId="0" applyFont="1" applyAlignment="1">
      <alignment horizontal="center" wrapText="1"/>
    </xf>
    <xf numFmtId="0" fontId="12" fillId="0" borderId="0" xfId="0" applyFont="1"/>
    <xf numFmtId="0" fontId="12" fillId="0" borderId="1" xfId="0" applyFont="1" applyBorder="1"/>
    <xf numFmtId="0" fontId="14" fillId="0" borderId="0" xfId="0" applyFont="1"/>
    <xf numFmtId="44" fontId="15" fillId="2" borderId="7" xfId="1" applyFont="1" applyFill="1" applyBorder="1"/>
    <xf numFmtId="0" fontId="16" fillId="0" borderId="0" xfId="0" applyFont="1"/>
    <xf numFmtId="0" fontId="17" fillId="0" borderId="0" xfId="0" quotePrefix="1" applyFont="1" applyAlignment="1">
      <alignment textRotation="90"/>
    </xf>
    <xf numFmtId="0" fontId="14" fillId="0" borderId="1" xfId="0" quotePrefix="1" applyFont="1" applyBorder="1"/>
    <xf numFmtId="166" fontId="14" fillId="0" borderId="3" xfId="0" applyNumberFormat="1" applyFont="1" applyBorder="1"/>
    <xf numFmtId="9" fontId="18" fillId="0" borderId="0" xfId="2" applyFont="1"/>
    <xf numFmtId="0" fontId="14" fillId="0" borderId="0" xfId="0" applyFont="1" applyAlignment="1">
      <alignment horizontal="center"/>
    </xf>
    <xf numFmtId="0" fontId="14" fillId="0" borderId="1" xfId="0" applyFont="1" applyBorder="1"/>
    <xf numFmtId="0" fontId="15" fillId="0" borderId="0" xfId="0" applyFont="1" applyAlignment="1">
      <alignment horizontal="right"/>
    </xf>
    <xf numFmtId="0" fontId="15" fillId="0" borderId="0" xfId="0" applyFont="1"/>
    <xf numFmtId="0" fontId="14" fillId="0" borderId="8" xfId="0" applyFont="1" applyBorder="1"/>
    <xf numFmtId="44" fontId="15" fillId="0" borderId="1" xfId="2" applyNumberFormat="1" applyFont="1" applyBorder="1" applyAlignment="1">
      <alignment horizontal="right"/>
    </xf>
    <xf numFmtId="0" fontId="15" fillId="2" borderId="6" xfId="0" applyFont="1" applyFill="1" applyBorder="1"/>
    <xf numFmtId="166" fontId="16" fillId="0" borderId="0" xfId="2" quotePrefix="1" applyNumberFormat="1" applyFont="1"/>
    <xf numFmtId="166" fontId="16" fillId="0" borderId="0" xfId="2" applyNumberFormat="1" applyFont="1"/>
    <xf numFmtId="166" fontId="16" fillId="0" borderId="0" xfId="1" applyNumberFormat="1" applyFont="1"/>
    <xf numFmtId="166" fontId="15" fillId="2" borderId="6" xfId="0" applyNumberFormat="1" applyFont="1" applyFill="1" applyBorder="1"/>
    <xf numFmtId="166" fontId="12" fillId="0" borderId="0" xfId="0" applyNumberFormat="1" applyFont="1"/>
    <xf numFmtId="0" fontId="17" fillId="0" borderId="0" xfId="0" applyFont="1" applyAlignment="1">
      <alignment horizontal="center"/>
    </xf>
    <xf numFmtId="0" fontId="15" fillId="2" borderId="7" xfId="0" applyFont="1" applyFill="1" applyBorder="1"/>
    <xf numFmtId="166" fontId="14" fillId="0" borderId="0" xfId="0" quotePrefix="1" applyNumberFormat="1" applyFont="1"/>
    <xf numFmtId="166" fontId="14" fillId="0" borderId="3" xfId="0" quotePrefix="1" applyNumberFormat="1" applyFont="1" applyBorder="1"/>
    <xf numFmtId="0" fontId="14" fillId="0" borderId="1" xfId="0" applyFont="1" applyBorder="1" applyAlignment="1">
      <alignment horizontal="right"/>
    </xf>
    <xf numFmtId="166" fontId="14" fillId="0" borderId="8" xfId="0" applyNumberFormat="1" applyFont="1" applyBorder="1"/>
    <xf numFmtId="0" fontId="14" fillId="0" borderId="0" xfId="0" applyFont="1" applyAlignment="1">
      <alignment horizontal="right"/>
    </xf>
    <xf numFmtId="44" fontId="12" fillId="0" borderId="0" xfId="0" applyNumberFormat="1" applyFont="1"/>
    <xf numFmtId="166" fontId="15" fillId="0" borderId="0" xfId="0" applyNumberFormat="1" applyFont="1"/>
    <xf numFmtId="166" fontId="14" fillId="0" borderId="0" xfId="1" applyNumberFormat="1" applyFont="1"/>
    <xf numFmtId="166" fontId="14" fillId="0" borderId="0" xfId="0" applyNumberFormat="1" applyFont="1"/>
    <xf numFmtId="0" fontId="19" fillId="0" borderId="9" xfId="0" applyFont="1" applyBorder="1"/>
    <xf numFmtId="0" fontId="12" fillId="0" borderId="9" xfId="0" applyFont="1" applyBorder="1"/>
    <xf numFmtId="0" fontId="14" fillId="0" borderId="9" xfId="0" applyFont="1" applyBorder="1"/>
    <xf numFmtId="167" fontId="14" fillId="0" borderId="2" xfId="3" applyNumberFormat="1" applyFont="1" applyBorder="1"/>
    <xf numFmtId="0" fontId="13" fillId="0" borderId="9" xfId="0" applyFont="1" applyBorder="1"/>
    <xf numFmtId="0" fontId="16" fillId="0" borderId="9" xfId="0" applyFont="1" applyBorder="1"/>
    <xf numFmtId="0" fontId="17" fillId="0" borderId="2" xfId="0" applyFont="1" applyBorder="1" applyAlignment="1">
      <alignment horizontal="right" textRotation="90" wrapText="1"/>
    </xf>
    <xf numFmtId="0" fontId="17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44" fontId="15" fillId="2" borderId="6" xfId="1" applyFont="1" applyFill="1" applyBorder="1" applyAlignment="1">
      <alignment horizontal="left" wrapText="1"/>
    </xf>
    <xf numFmtId="0" fontId="15" fillId="2" borderId="6" xfId="0" applyFont="1" applyFill="1" applyBorder="1" applyAlignment="1">
      <alignment horizontal="left" wrapText="1"/>
    </xf>
    <xf numFmtId="0" fontId="17" fillId="0" borderId="2" xfId="0" quotePrefix="1" applyFont="1" applyBorder="1" applyAlignment="1">
      <alignment horizontal="right" textRotation="90" wrapText="1"/>
    </xf>
    <xf numFmtId="0" fontId="17" fillId="0" borderId="1" xfId="0" quotePrefix="1" applyFont="1" applyBorder="1" applyAlignment="1">
      <alignment horizontal="center"/>
    </xf>
    <xf numFmtId="0" fontId="19" fillId="0" borderId="9" xfId="0" applyFont="1" applyBorder="1" applyAlignment="1">
      <alignment horizontal="left"/>
    </xf>
    <xf numFmtId="44" fontId="17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numFmt numFmtId="168" formatCode=";;;"/>
    </dxf>
    <dxf>
      <numFmt numFmtId="168" formatCode=";;;"/>
    </dxf>
    <dxf>
      <numFmt numFmtId="168" formatCode=";;;"/>
    </dxf>
  </dxfs>
  <tableStyles count="0" defaultTableStyle="TableStyleMedium2" defaultPivotStyle="PivotStyleLight16"/>
  <colors>
    <mruColors>
      <color rgb="FF800000"/>
      <color rgb="FFBFBFBF"/>
      <color rgb="FFFFFDFD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eetMetadata" Target="metadata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548640</xdr:colOff>
      <xdr:row>0</xdr:row>
      <xdr:rowOff>0</xdr:rowOff>
    </xdr:from>
    <xdr:ext cx="1943100" cy="1147191"/>
    <xdr:pic>
      <xdr:nvPicPr>
        <xdr:cNvPr id="2" name="Picture 1">
          <a:extLst>
            <a:ext uri="{FF2B5EF4-FFF2-40B4-BE49-F238E27FC236}">
              <a16:creationId xmlns:a16="http://schemas.microsoft.com/office/drawing/2014/main" id="{E081181F-8313-45CF-A846-26955E11F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1280" y="0"/>
          <a:ext cx="1943100" cy="1147191"/>
        </a:xfrm>
        <a:prstGeom prst="rect">
          <a:avLst/>
        </a:prstGeom>
      </xdr:spPr>
    </xdr:pic>
    <xdr:clientData/>
  </xdr:oneCellAnchor>
  <xdr:oneCellAnchor>
    <xdr:from>
      <xdr:col>2</xdr:col>
      <xdr:colOff>1345449</xdr:colOff>
      <xdr:row>11</xdr:row>
      <xdr:rowOff>72910</xdr:rowOff>
    </xdr:from>
    <xdr:ext cx="1534911" cy="5519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0EFDB44-064C-4B4C-AFC6-A1989D9F7D3B}"/>
            </a:ext>
          </a:extLst>
        </xdr:cNvPr>
        <xdr:cNvSpPr txBox="1"/>
      </xdr:nvSpPr>
      <xdr:spPr>
        <a:xfrm>
          <a:off x="4218189" y="3448570"/>
          <a:ext cx="1534911" cy="551930"/>
        </a:xfrm>
        <a:prstGeom prst="rect">
          <a:avLst/>
        </a:prstGeom>
        <a:solidFill>
          <a:schemeClr val="bg1"/>
        </a:solidFill>
        <a:ln>
          <a:solidFill>
            <a:srgbClr val="8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000" i="1">
              <a:latin typeface="Arial" panose="020B0604020202020204" pitchFamily="34" charset="0"/>
              <a:cs typeface="Arial" panose="020B0604020202020204" pitchFamily="34" charset="0"/>
            </a:rPr>
            <a:t>Any value in grey can be changed without modifying a formula.</a:t>
          </a:r>
        </a:p>
      </xdr:txBody>
    </xdr:sp>
    <xdr:clientData/>
  </xdr:oneCellAnchor>
  <xdr:twoCellAnchor>
    <xdr:from>
      <xdr:col>2</xdr:col>
      <xdr:colOff>1158240</xdr:colOff>
      <xdr:row>11</xdr:row>
      <xdr:rowOff>182880</xdr:rowOff>
    </xdr:from>
    <xdr:to>
      <xdr:col>2</xdr:col>
      <xdr:colOff>1295400</xdr:colOff>
      <xdr:row>12</xdr:row>
      <xdr:rowOff>129540</xdr:rowOff>
    </xdr:to>
    <xdr:sp macro="" textlink="">
      <xdr:nvSpPr>
        <xdr:cNvPr id="4" name="Star: 5 Points 3">
          <a:extLst>
            <a:ext uri="{FF2B5EF4-FFF2-40B4-BE49-F238E27FC236}">
              <a16:creationId xmlns:a16="http://schemas.microsoft.com/office/drawing/2014/main" id="{071DE948-DB50-1039-7F0D-AC13F8C5BBFE}"/>
            </a:ext>
          </a:extLst>
        </xdr:cNvPr>
        <xdr:cNvSpPr/>
      </xdr:nvSpPr>
      <xdr:spPr>
        <a:xfrm>
          <a:off x="4030980" y="3558540"/>
          <a:ext cx="137160" cy="167640"/>
        </a:xfrm>
        <a:prstGeom prst="star5">
          <a:avLst/>
        </a:prstGeom>
        <a:solidFill>
          <a:srgbClr val="800000"/>
        </a:solidFill>
        <a:ln>
          <a:solidFill>
            <a:srgbClr val="8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15</xdr:col>
      <xdr:colOff>419101</xdr:colOff>
      <xdr:row>8</xdr:row>
      <xdr:rowOff>175260</xdr:rowOff>
    </xdr:from>
    <xdr:ext cx="1577339" cy="4903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F1C920D-57B3-4C3B-AED4-27FBDC2F36D6}"/>
            </a:ext>
          </a:extLst>
        </xdr:cNvPr>
        <xdr:cNvSpPr txBox="1"/>
      </xdr:nvSpPr>
      <xdr:spPr>
        <a:xfrm>
          <a:off x="13083541" y="2895600"/>
          <a:ext cx="1577339" cy="490327"/>
        </a:xfrm>
        <a:prstGeom prst="rect">
          <a:avLst/>
        </a:prstGeom>
        <a:solidFill>
          <a:schemeClr val="bg1"/>
        </a:solidFill>
        <a:ln>
          <a:solidFill>
            <a:srgbClr val="8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Comparing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 net returns between Crop 1 and Crop 2 across different yields</a:t>
          </a:r>
        </a:p>
      </xdr:txBody>
    </xdr:sp>
    <xdr:clientData/>
  </xdr:oneCellAnchor>
  <xdr:twoCellAnchor>
    <xdr:from>
      <xdr:col>15</xdr:col>
      <xdr:colOff>207645</xdr:colOff>
      <xdr:row>24</xdr:row>
      <xdr:rowOff>7620</xdr:rowOff>
    </xdr:from>
    <xdr:to>
      <xdr:col>16</xdr:col>
      <xdr:colOff>32385</xdr:colOff>
      <xdr:row>24</xdr:row>
      <xdr:rowOff>137160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604639AC-A572-0087-F049-63555070C410}"/>
            </a:ext>
          </a:extLst>
        </xdr:cNvPr>
        <xdr:cNvCxnSpPr/>
      </xdr:nvCxnSpPr>
      <xdr:spPr>
        <a:xfrm flipV="1">
          <a:off x="12980670" y="6217920"/>
          <a:ext cx="281940" cy="129540"/>
        </a:xfrm>
        <a:prstGeom prst="straightConnector1">
          <a:avLst/>
        </a:prstGeom>
        <a:ln>
          <a:solidFill>
            <a:srgbClr val="8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66675</xdr:colOff>
      <xdr:row>21</xdr:row>
      <xdr:rowOff>57150</xdr:rowOff>
    </xdr:from>
    <xdr:ext cx="1577339" cy="4903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C473001-E1EC-4917-8894-30D1868981E6}"/>
            </a:ext>
          </a:extLst>
        </xdr:cNvPr>
        <xdr:cNvSpPr txBox="1"/>
      </xdr:nvSpPr>
      <xdr:spPr>
        <a:xfrm>
          <a:off x="13296900" y="5705475"/>
          <a:ext cx="1577339" cy="490327"/>
        </a:xfrm>
        <a:prstGeom prst="rect">
          <a:avLst/>
        </a:prstGeom>
        <a:solidFill>
          <a:schemeClr val="bg1"/>
        </a:solidFill>
        <a:ln>
          <a:solidFill>
            <a:srgbClr val="8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Comparing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 net returns between Crop 1 and Crop 2 across different prices</a:t>
          </a:r>
        </a:p>
      </xdr:txBody>
    </xdr:sp>
    <xdr:clientData/>
  </xdr:oneCellAnchor>
  <xdr:twoCellAnchor>
    <xdr:from>
      <xdr:col>15</xdr:col>
      <xdr:colOff>215265</xdr:colOff>
      <xdr:row>11</xdr:row>
      <xdr:rowOff>87630</xdr:rowOff>
    </xdr:from>
    <xdr:to>
      <xdr:col>16</xdr:col>
      <xdr:colOff>70485</xdr:colOff>
      <xdr:row>12</xdr:row>
      <xdr:rowOff>22860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C875ADE-73E0-4BDA-BB41-3B3092AF01EC}"/>
            </a:ext>
          </a:extLst>
        </xdr:cNvPr>
        <xdr:cNvCxnSpPr/>
      </xdr:nvCxnSpPr>
      <xdr:spPr>
        <a:xfrm flipV="1">
          <a:off x="12988290" y="3459480"/>
          <a:ext cx="312420" cy="154305"/>
        </a:xfrm>
        <a:prstGeom prst="straightConnector1">
          <a:avLst/>
        </a:prstGeom>
        <a:ln>
          <a:solidFill>
            <a:srgbClr val="8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342900</xdr:colOff>
      <xdr:row>17</xdr:row>
      <xdr:rowOff>213360</xdr:rowOff>
    </xdr:from>
    <xdr:ext cx="4183380" cy="387286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ADCC19C-3E5D-4B77-A302-689B431B7865}"/>
            </a:ext>
          </a:extLst>
        </xdr:cNvPr>
        <xdr:cNvSpPr txBox="1"/>
      </xdr:nvSpPr>
      <xdr:spPr>
        <a:xfrm>
          <a:off x="8229600" y="4861560"/>
          <a:ext cx="4183380" cy="387286"/>
        </a:xfrm>
        <a:prstGeom prst="rect">
          <a:avLst/>
        </a:prstGeom>
        <a:solidFill>
          <a:schemeClr val="bg1"/>
        </a:solidFill>
        <a:ln>
          <a:solidFill>
            <a:srgbClr val="8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00" i="1">
              <a:latin typeface="Arial" panose="020B0604020202020204" pitchFamily="34" charset="0"/>
              <a:cs typeface="Arial" panose="020B0604020202020204" pitchFamily="34" charset="0"/>
            </a:rPr>
            <a:t>Any value in white</a:t>
          </a:r>
          <a:r>
            <a:rPr lang="en-US" sz="1000" i="1" baseline="0">
              <a:latin typeface="Arial" panose="020B0604020202020204" pitchFamily="34" charset="0"/>
              <a:cs typeface="Arial" panose="020B0604020202020204" pitchFamily="34" charset="0"/>
            </a:rPr>
            <a:t> or green</a:t>
          </a:r>
          <a:r>
            <a:rPr lang="en-US" sz="1000" i="1">
              <a:latin typeface="Arial" panose="020B0604020202020204" pitchFamily="34" charset="0"/>
              <a:cs typeface="Arial" panose="020B0604020202020204" pitchFamily="34" charset="0"/>
            </a:rPr>
            <a:t>, Crop</a:t>
          </a:r>
          <a:r>
            <a:rPr lang="en-US" sz="1000" i="1" baseline="0">
              <a:latin typeface="Arial" panose="020B0604020202020204" pitchFamily="34" charset="0"/>
              <a:cs typeface="Arial" panose="020B0604020202020204" pitchFamily="34" charset="0"/>
            </a:rPr>
            <a:t> 1 has higher net returns than Crop 2. Any value that is red, Crop 1 has lower net returns than Crop 2.</a:t>
          </a:r>
          <a:endParaRPr lang="en-US" sz="100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DEF48-7AB9-4EA7-A10C-D03060882632}">
  <dimension ref="A1:AS30"/>
  <sheetViews>
    <sheetView showGridLines="0" tabSelected="1" zoomScale="110" zoomScaleNormal="110" workbookViewId="0">
      <selection activeCell="A2" sqref="A2"/>
    </sheetView>
  </sheetViews>
  <sheetFormatPr defaultRowHeight="13.8" x14ac:dyDescent="0.25"/>
  <cols>
    <col min="1" max="1" width="23.77734375" style="31" customWidth="1"/>
    <col min="2" max="2" width="18.109375" style="31" customWidth="1"/>
    <col min="3" max="3" width="27.6640625" style="31" customWidth="1"/>
    <col min="4" max="4" width="14.21875" style="31" customWidth="1"/>
    <col min="5" max="5" width="11.6640625" style="31" customWidth="1"/>
    <col min="6" max="6" width="12.5546875" style="31" customWidth="1"/>
    <col min="7" max="7" width="7" style="31" customWidth="1"/>
    <col min="8" max="8" width="8.33203125" style="31" customWidth="1"/>
    <col min="9" max="15" width="9.88671875" style="31" customWidth="1"/>
    <col min="16" max="16" width="6.6640625" style="31" customWidth="1"/>
    <col min="17" max="17" width="10" style="31" customWidth="1"/>
    <col min="18" max="18" width="12.109375" style="31" customWidth="1"/>
    <col min="19" max="19" width="8.88671875" style="31"/>
    <col min="20" max="20" width="8.88671875" style="31" customWidth="1"/>
    <col min="21" max="27" width="11.77734375" style="31" customWidth="1"/>
    <col min="28" max="28" width="12.77734375" style="31" customWidth="1"/>
    <col min="29" max="29" width="12.109375" style="31" customWidth="1"/>
    <col min="30" max="30" width="27.6640625" style="31" customWidth="1"/>
    <col min="31" max="31" width="11.109375" style="31" customWidth="1"/>
    <col min="32" max="32" width="9.88671875" style="31" bestFit="1" customWidth="1"/>
    <col min="33" max="33" width="8.88671875" style="31"/>
    <col min="34" max="34" width="8" style="31" customWidth="1"/>
    <col min="35" max="35" width="6" style="31" customWidth="1"/>
    <col min="36" max="36" width="7" style="31" bestFit="1" customWidth="1"/>
    <col min="37" max="37" width="8" style="31" bestFit="1" customWidth="1"/>
    <col min="38" max="16384" width="8.88671875" style="31"/>
  </cols>
  <sheetData>
    <row r="1" spans="1:45" ht="90" customHeight="1" x14ac:dyDescent="0.25">
      <c r="A1" s="71" t="s">
        <v>465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3"/>
      <c r="O1" s="30"/>
      <c r="P1" s="30"/>
      <c r="Q1" s="30"/>
      <c r="AR1" s="31" t="s">
        <v>255</v>
      </c>
      <c r="AS1" s="31" t="s">
        <v>256</v>
      </c>
    </row>
    <row r="2" spans="1:45" x14ac:dyDescent="0.25">
      <c r="AP2" s="31" t="s">
        <v>56</v>
      </c>
      <c r="AR2" s="31" t="str">
        <f>VLOOKUP(B8,BudgetList!$A$1:$B$70,2,FALSE)</f>
        <v>Corn1</v>
      </c>
      <c r="AS2" s="31" t="str">
        <f>VLOOKUP(B21,BudgetList!$A$1:$B$70,2,FALSE)</f>
        <v>soy2</v>
      </c>
    </row>
    <row r="3" spans="1:45" x14ac:dyDescent="0.25">
      <c r="AP3" s="31" t="s">
        <v>123</v>
      </c>
    </row>
    <row r="4" spans="1:45" ht="15" customHeight="1" x14ac:dyDescent="0.25">
      <c r="AP4" s="31" t="s">
        <v>98</v>
      </c>
    </row>
    <row r="5" spans="1:45" ht="22.2" customHeight="1" thickBot="1" x14ac:dyDescent="0.35">
      <c r="A5" s="67" t="s">
        <v>255</v>
      </c>
      <c r="B5" s="64"/>
      <c r="C5" s="67"/>
      <c r="D5" s="64"/>
      <c r="AP5" s="31" t="s">
        <v>10</v>
      </c>
    </row>
    <row r="6" spans="1:45" x14ac:dyDescent="0.25">
      <c r="AP6" s="31" t="s">
        <v>405</v>
      </c>
    </row>
    <row r="7" spans="1:45" ht="17.399999999999999" customHeight="1" x14ac:dyDescent="0.25">
      <c r="A7" s="33" t="s">
        <v>463</v>
      </c>
      <c r="B7" s="34" t="s">
        <v>56</v>
      </c>
      <c r="C7" s="35"/>
    </row>
    <row r="8" spans="1:45" ht="28.2" customHeight="1" thickBot="1" x14ac:dyDescent="0.35">
      <c r="A8" s="33" t="s">
        <v>464</v>
      </c>
      <c r="B8" s="74" t="s">
        <v>331</v>
      </c>
      <c r="C8" s="74"/>
      <c r="D8" s="74"/>
      <c r="H8" s="63" t="str">
        <f>IF(AND(B7="Corn",B20="Cotton"),"Table 1. Difference in Net Returns Between Corn and Cotton $/ac",IF(AND(B7="Corn",B20="Rice"),"Table 1. Difference in Net Returns Between Corn and Rice $/ac",IF(AND(B7="Corn",B20="Soybeans"),"Table 1. Difference in Net Returns Between Corn and Soybeans $/ac",IF(AND(B7="Cotton",B20="Corn"),"Table 1. Difference in Net Returns Between Cotton and Corn $/ac",IF(AND(B7="Cotton",B20="Rice"),"Table 1. Difference in Net Returns Between Cotton and Rice $/ac",IF(AND(B7="Cotton",B20="Soybeans"),"Table 1. Difference in Net Returns Between Cotton and Soybeans $/ac",IF(AND(B7="Rice",B20="Corn"),"Table 1. Difference in Net Returns Between Rice and Corn $/ac",IF(AND(B7="Rice",B20="Cotton"),"Table 1. Difference in Net Returns Between Rice and Cotton $/ac",IF(AND(B7="Rice",B20="Soybeans"),"Table 1. Difference in Net Returns Between Rice and Soybeans $/ac",IF(AND(B7="Soybeans",B20="Corn"),"Table 1. Difference in Net Returns Between Soybeans and Corn $/ac",IF(AND(B7="Soybeans",B20="Cotton"),"Table 1. Difference in Net Returns Between Soybeans and Cotton $/ac",IF(AND(B7="Soybeans",B20="Rice"),"Table 1. Difference in Net Returns Between Soybeans and Rice $/ac",))))))))))))</f>
        <v>Table 1. Difference in Net Returns Between Corn and Soybeans $/ac</v>
      </c>
      <c r="I8" s="64"/>
      <c r="J8" s="65"/>
      <c r="K8" s="65"/>
      <c r="L8" s="65"/>
      <c r="M8" s="65"/>
      <c r="N8" s="65"/>
      <c r="O8" s="65"/>
      <c r="T8" s="78" t="str">
        <f>IF(B7="Corn","Table 3. Corn Net Returns Across Yield and Price $/ac",IF(B7="Cotton","Table 3. Cotton Net Returns Across Yield and Price $/ac",IF(B7="Rice","Table 3. Rice Net Returns Across Yield and Price $/ac",IF(B7="Soybeans","Table 3. Soybean Net Returns Across Yield and Price $/ac",IF(B7="Wheat","Table 3. Wheat Net Returns Across Yield and Price","")))))</f>
        <v>Table 3. Corn Net Returns Across Yield and Price $/ac</v>
      </c>
      <c r="U8" s="78"/>
      <c r="V8" s="78"/>
      <c r="W8" s="78"/>
      <c r="X8" s="78"/>
      <c r="Y8" s="78"/>
      <c r="Z8" s="78"/>
      <c r="AA8" s="78"/>
    </row>
    <row r="9" spans="1:45" ht="16.2" customHeight="1" x14ac:dyDescent="0.3">
      <c r="B9" s="35"/>
      <c r="G9" s="36"/>
      <c r="I9" s="77" t="str">
        <f>IF(B7="Corn","Corn Yields bu/ac",IF(B7="Cotton","Lint Yields lbs/ac",IF(B7="Rice","Rice Yields bu/ac",IF(B7="Soybeans","Soybean Yields bu/ac",IF(B7="Wheat","Wheat Yields bu/ac","")))))</f>
        <v>Corn Yields bu/ac</v>
      </c>
      <c r="J9" s="77"/>
      <c r="K9" s="77"/>
      <c r="L9" s="77"/>
      <c r="M9" s="77"/>
      <c r="N9" s="77"/>
      <c r="O9" s="77"/>
      <c r="U9" s="79" t="str">
        <f>IF(B7="Corn","Corn Price $/bu",IF(B7="Cotton","Lint Price $/lb",IF(B7="Rice","Rice Price $/bu",IF(B7="Soybeans","Soybean Price $/bu",IF(B7="Wheat","Wheat Price $/bu","")))))</f>
        <v>Corn Price $/bu</v>
      </c>
      <c r="V9" s="79"/>
      <c r="W9" s="79"/>
      <c r="X9" s="79"/>
      <c r="Y9" s="79"/>
      <c r="Z9" s="79"/>
      <c r="AA9" s="79"/>
      <c r="AE9" s="39"/>
      <c r="AF9" s="40"/>
      <c r="AP9" s="32" t="s">
        <v>55</v>
      </c>
    </row>
    <row r="10" spans="1:45" ht="16.8" customHeight="1" x14ac:dyDescent="0.25">
      <c r="A10" s="33"/>
      <c r="B10" s="42" t="str">
        <f>IF(B7="Cotton","Lint lbs/ac","bu/ac")</f>
        <v>bu/ac</v>
      </c>
      <c r="C10" s="42" t="str">
        <f>IF(B7="Cotton","Cottonseed lbs/ac","")</f>
        <v/>
      </c>
      <c r="G10" s="36"/>
      <c r="I10" s="37">
        <f>IF($B$7="Cotton",J10-2*B12,J10-$B$12)</f>
        <v>205</v>
      </c>
      <c r="J10" s="37">
        <f>IF($B$7="Cotton",K10-2*B12,K10-$B$12)</f>
        <v>210</v>
      </c>
      <c r="K10" s="37">
        <f>IF($B$7="Cotton",L10-2*$B$12,L10-$B$12)</f>
        <v>215</v>
      </c>
      <c r="L10" s="37">
        <f>IF(B7="Cotton",B11+#REF!,B11)</f>
        <v>220</v>
      </c>
      <c r="M10" s="37">
        <f>IF($B$7="Cotton",L10+2*$B$12,L10+$B$12)</f>
        <v>225</v>
      </c>
      <c r="N10" s="37">
        <f>IF($B$7="Cotton",M10+2*$B$12,M10+$B$12)</f>
        <v>230</v>
      </c>
      <c r="O10" s="37">
        <f>IF($B$7="Cotton",N10+2*$B$12,N10+$B$12)</f>
        <v>235</v>
      </c>
      <c r="P10" s="33"/>
      <c r="U10" s="38">
        <f>V10-Calculator!$B$16</f>
        <v>4.0000000000000009</v>
      </c>
      <c r="V10" s="38">
        <f>W10-Calculator!$B$16</f>
        <v>4.3000000000000007</v>
      </c>
      <c r="W10" s="38">
        <f>X10-Calculator!$B$16</f>
        <v>4.6000000000000005</v>
      </c>
      <c r="X10" s="38">
        <f>B15</f>
        <v>4.9000000000000004</v>
      </c>
      <c r="Y10" s="38">
        <f>X10+$B$16</f>
        <v>5.2</v>
      </c>
      <c r="Z10" s="38">
        <f t="shared" ref="Z10:AA10" si="0">Y10+$B$16</f>
        <v>5.5</v>
      </c>
      <c r="AA10" s="38">
        <f t="shared" si="0"/>
        <v>5.8</v>
      </c>
      <c r="AE10" s="41" t="s">
        <v>466</v>
      </c>
      <c r="AF10" s="45" t="str">
        <f>IF(B7=0,"",B7)</f>
        <v>Corn</v>
      </c>
    </row>
    <row r="11" spans="1:45" ht="18.600000000000001" customHeight="1" x14ac:dyDescent="0.25">
      <c r="A11" s="33" t="s">
        <v>253</v>
      </c>
      <c r="B11" s="46">
        <v>220</v>
      </c>
      <c r="C11" s="43"/>
      <c r="G11" s="76" t="str">
        <f>IF(B20="Corn","Corn Yields bu/ac",IF(B20="Cotton","Lint Yields lbs/ac",IF(B20="Rice","Rice Yields bu/ac",IF(B20="Soybeans","Soybean Yields bu/ac",IF(B20="Wheat","Wheat Yields bu/ac","")))))</f>
        <v>Soybean Yields bu/ac</v>
      </c>
      <c r="H11" s="66">
        <f>IF($B$20="Cotton",H12-2*$B$25,H12-$B$25)</f>
        <v>45</v>
      </c>
      <c r="I11" s="61">
        <f t="shared" ref="I11:I17" ca="1" si="1">$X$11-X24</f>
        <v>120.96000000000026</v>
      </c>
      <c r="J11" s="61">
        <f ca="1">$X$12-$X24</f>
        <v>144.31000000000017</v>
      </c>
      <c r="K11" s="61">
        <f t="shared" ref="K11:K17" ca="1" si="2">$X$13-$X24</f>
        <v>167.66000000000008</v>
      </c>
      <c r="L11" s="61">
        <f t="shared" ref="L11:L17" ca="1" si="3">$X$14-$X24</f>
        <v>191.01000000000022</v>
      </c>
      <c r="M11" s="61">
        <f t="shared" ref="M11:M17" ca="1" si="4">$X$15-$X24</f>
        <v>214.36000000000013</v>
      </c>
      <c r="N11" s="61">
        <f t="shared" ref="N11:N17" ca="1" si="5">$X$16-$X24</f>
        <v>237.71000000000026</v>
      </c>
      <c r="O11" s="61">
        <f t="shared" ref="O11:O17" ca="1" si="6">$X$17-$X24</f>
        <v>261.06000000000017</v>
      </c>
      <c r="S11" s="69" t="str">
        <f>IF(B7="Corn","Corn Yields bu/ac",IF(B7="Cotton","Lint Yields lbs/ac",IF(B7="Rice","Rice Yields bu/ac",IF(B7="Soybeans","Soybean Yields bu/ac",IF(B7="Wheat","Wheat Yields bu/ac","")))))</f>
        <v>Corn Yields bu/ac</v>
      </c>
      <c r="T11" s="44">
        <f>T12-$B$12</f>
        <v>205</v>
      </c>
      <c r="U11" s="62">
        <f t="shared" ref="U11:U17" ca="1" si="7">VLOOKUP($T11,INDIRECT("'"&amp;$AR$2&amp;"'!"&amp;"A104:H112"),2,FALSE)</f>
        <v>-280.20999999999981</v>
      </c>
      <c r="V11" s="62">
        <f t="shared" ref="V11:V17" ca="1" si="8">VLOOKUP($T11,INDIRECT("'"&amp;$AR$2&amp;"'!"&amp;"A104:H112"),3,FALSE)</f>
        <v>-218.70999999999981</v>
      </c>
      <c r="W11" s="62">
        <f t="shared" ref="W11:W17" ca="1" si="9">VLOOKUP($T11,INDIRECT("'"&amp;$AR$2&amp;"'!"&amp;"A104:H112"),4,FALSE)</f>
        <v>-157.20999999999981</v>
      </c>
      <c r="X11" s="62">
        <f t="shared" ref="X11:X17" ca="1" si="10">VLOOKUP($T11,INDIRECT("'"&amp;$AR$2&amp;"'!"&amp;"A104:H112"),5,FALSE)</f>
        <v>-95.709999999999809</v>
      </c>
      <c r="Y11" s="62">
        <f t="shared" ref="Y11:Y17" ca="1" si="11">VLOOKUP($T11,INDIRECT("'"&amp;$AR$2&amp;"'!"&amp;"A104:H112"),6,FALSE)</f>
        <v>-34.209999999999809</v>
      </c>
      <c r="Z11" s="62">
        <f t="shared" ref="Z11:Z17" ca="1" si="12">VLOOKUP($T11,INDIRECT("'"&amp;$AR$2&amp;"'!"&amp;"A104:H112"),7,FALSE)</f>
        <v>27.290000000000191</v>
      </c>
      <c r="AA11" s="62">
        <f t="shared" ref="AA11:AA17" ca="1" si="13">VLOOKUP($T11,INDIRECT("'"&amp;$AR$2&amp;"'!"&amp;"A104:H112"),8,FALSE)</f>
        <v>88.790000000000191</v>
      </c>
      <c r="AD11" s="33" t="s">
        <v>296</v>
      </c>
      <c r="AE11" s="31" t="s">
        <v>295</v>
      </c>
      <c r="AF11" s="47">
        <f ca="1">VLOOKUP(AD11,INDIRECT("'"&amp;$AR$2&amp;"'!"&amp;"A99:E102"),5,FALSE)</f>
        <v>939.95999999999992</v>
      </c>
    </row>
    <row r="12" spans="1:45" ht="17.399999999999999" customHeight="1" x14ac:dyDescent="0.25">
      <c r="A12" s="33" t="s">
        <v>461</v>
      </c>
      <c r="B12" s="46">
        <v>5</v>
      </c>
      <c r="C12" s="35"/>
      <c r="G12" s="76"/>
      <c r="H12" s="66">
        <f>IF($B$20="Cotton",H13-2*$B$25,H13-$B$25)</f>
        <v>50</v>
      </c>
      <c r="I12" s="61">
        <f t="shared" ca="1" si="1"/>
        <v>62.310000000000173</v>
      </c>
      <c r="J12" s="61">
        <f t="shared" ref="J12:J17" ca="1" si="14">$X$12-X25</f>
        <v>85.660000000000082</v>
      </c>
      <c r="K12" s="61">
        <f t="shared" ca="1" si="2"/>
        <v>109.00999999999999</v>
      </c>
      <c r="L12" s="61">
        <f t="shared" ca="1" si="3"/>
        <v>132.36000000000013</v>
      </c>
      <c r="M12" s="61">
        <f t="shared" ca="1" si="4"/>
        <v>155.71000000000004</v>
      </c>
      <c r="N12" s="61">
        <f t="shared" ca="1" si="5"/>
        <v>179.06000000000017</v>
      </c>
      <c r="O12" s="61">
        <f t="shared" ca="1" si="6"/>
        <v>202.41000000000008</v>
      </c>
      <c r="S12" s="69"/>
      <c r="T12" s="44">
        <f>T13-$B$12</f>
        <v>210</v>
      </c>
      <c r="U12" s="62">
        <f t="shared" ca="1" si="7"/>
        <v>-261.3599999999999</v>
      </c>
      <c r="V12" s="62">
        <f t="shared" ca="1" si="8"/>
        <v>-198.3599999999999</v>
      </c>
      <c r="W12" s="62">
        <f t="shared" ca="1" si="9"/>
        <v>-135.3599999999999</v>
      </c>
      <c r="X12" s="62">
        <f t="shared" ca="1" si="10"/>
        <v>-72.3599999999999</v>
      </c>
      <c r="Y12" s="62">
        <f t="shared" ca="1" si="11"/>
        <v>-9.3599999999999</v>
      </c>
      <c r="Z12" s="62">
        <f t="shared" ca="1" si="12"/>
        <v>53.6400000000001</v>
      </c>
      <c r="AA12" s="62">
        <f t="shared" ca="1" si="13"/>
        <v>116.6400000000001</v>
      </c>
      <c r="AD12" s="33" t="s">
        <v>293</v>
      </c>
      <c r="AE12" s="31" t="s">
        <v>295</v>
      </c>
      <c r="AF12" s="48">
        <f ca="1">VLOOKUP(AD12,INDIRECT("'"&amp;$AR$2&amp;"'!"&amp;"A99:E102"),5,FALSE)</f>
        <v>163.69999999999999</v>
      </c>
    </row>
    <row r="13" spans="1:45" ht="15.75" customHeight="1" x14ac:dyDescent="0.25">
      <c r="B13" s="35"/>
      <c r="C13" s="35"/>
      <c r="G13" s="76"/>
      <c r="H13" s="66">
        <f>IF($B$20="Cotton",H14-2*$B$25,H14-$B$25)</f>
        <v>55</v>
      </c>
      <c r="I13" s="61">
        <f t="shared" ca="1" si="1"/>
        <v>3.6600000000003092</v>
      </c>
      <c r="J13" s="61">
        <f t="shared" ca="1" si="14"/>
        <v>27.010000000000218</v>
      </c>
      <c r="K13" s="61">
        <f t="shared" ca="1" si="2"/>
        <v>50.360000000000127</v>
      </c>
      <c r="L13" s="61">
        <f t="shared" ca="1" si="3"/>
        <v>73.710000000000264</v>
      </c>
      <c r="M13" s="61">
        <f t="shared" ca="1" si="4"/>
        <v>97.060000000000173</v>
      </c>
      <c r="N13" s="61">
        <f t="shared" ca="1" si="5"/>
        <v>120.41000000000031</v>
      </c>
      <c r="O13" s="61">
        <f t="shared" ca="1" si="6"/>
        <v>143.76000000000022</v>
      </c>
      <c r="S13" s="69"/>
      <c r="T13" s="44">
        <f>T14-$B$12</f>
        <v>215</v>
      </c>
      <c r="U13" s="62">
        <f t="shared" ca="1" si="7"/>
        <v>-242.51</v>
      </c>
      <c r="V13" s="62">
        <f t="shared" ca="1" si="8"/>
        <v>-178.01</v>
      </c>
      <c r="W13" s="62">
        <f t="shared" ca="1" si="9"/>
        <v>-113.50999999999999</v>
      </c>
      <c r="X13" s="62">
        <f t="shared" ca="1" si="10"/>
        <v>-49.009999999999991</v>
      </c>
      <c r="Y13" s="62">
        <f t="shared" ca="1" si="11"/>
        <v>15.490000000000009</v>
      </c>
      <c r="Z13" s="62">
        <f t="shared" ca="1" si="12"/>
        <v>79.990000000000009</v>
      </c>
      <c r="AA13" s="62">
        <f t="shared" ca="1" si="13"/>
        <v>144.49</v>
      </c>
      <c r="AD13" s="33" t="s">
        <v>294</v>
      </c>
      <c r="AE13" s="31" t="s">
        <v>295</v>
      </c>
      <c r="AF13" s="48">
        <f ca="1">VLOOKUP(AD13,INDIRECT("'"&amp;$AR$2&amp;"'!"&amp;"A99:E102"),5,FALSE)</f>
        <v>1103.6599999999999</v>
      </c>
    </row>
    <row r="14" spans="1:45" ht="16.8" customHeight="1" x14ac:dyDescent="0.25">
      <c r="A14" s="33"/>
      <c r="B14" s="42" t="str">
        <f>IF(B7="Cotton","Lint $/lb","$/bu")</f>
        <v>$/bu</v>
      </c>
      <c r="C14" s="42" t="str">
        <f>IF(B7="Cotton", "Cottonseed $/lb","")</f>
        <v/>
      </c>
      <c r="G14" s="76"/>
      <c r="H14" s="66">
        <f>IF(B20="Cotton",B24,B24)</f>
        <v>60</v>
      </c>
      <c r="I14" s="61">
        <f t="shared" ca="1" si="1"/>
        <v>-54.989999999999782</v>
      </c>
      <c r="J14" s="61">
        <f t="shared" ca="1" si="14"/>
        <v>-31.639999999999873</v>
      </c>
      <c r="K14" s="61">
        <f t="shared" ca="1" si="2"/>
        <v>-8.2899999999999636</v>
      </c>
      <c r="L14" s="61">
        <f t="shared" ca="1" si="3"/>
        <v>15.060000000000173</v>
      </c>
      <c r="M14" s="61">
        <f t="shared" ca="1" si="4"/>
        <v>38.410000000000082</v>
      </c>
      <c r="N14" s="61">
        <f t="shared" ca="1" si="5"/>
        <v>61.760000000000218</v>
      </c>
      <c r="O14" s="61">
        <f t="shared" ca="1" si="6"/>
        <v>85.110000000000127</v>
      </c>
      <c r="S14" s="69"/>
      <c r="T14" s="44">
        <f>$B$11</f>
        <v>220</v>
      </c>
      <c r="U14" s="62">
        <f t="shared" ca="1" si="7"/>
        <v>-223.65999999999985</v>
      </c>
      <c r="V14" s="62">
        <f t="shared" ca="1" si="8"/>
        <v>-157.65999999999985</v>
      </c>
      <c r="W14" s="62">
        <f t="shared" ca="1" si="9"/>
        <v>-91.659999999999854</v>
      </c>
      <c r="X14" s="62">
        <f t="shared" ca="1" si="10"/>
        <v>-25.659999999999854</v>
      </c>
      <c r="Y14" s="62">
        <f t="shared" ca="1" si="11"/>
        <v>40.340000000000146</v>
      </c>
      <c r="Z14" s="62">
        <f t="shared" ca="1" si="12"/>
        <v>106.34000000000015</v>
      </c>
      <c r="AA14" s="62">
        <f t="shared" ca="1" si="13"/>
        <v>172.34000000000015</v>
      </c>
      <c r="AD14" s="33" t="s">
        <v>315</v>
      </c>
      <c r="AE14" s="31" t="str">
        <f>IF(AF10="Cotton","$/lb","$/bu")</f>
        <v>$/bu</v>
      </c>
      <c r="AF14" s="49">
        <f ca="1">IFERROR(ROUND((AF13-(C11*C15))/B11,2),"")</f>
        <v>5.0199999999999996</v>
      </c>
    </row>
    <row r="15" spans="1:45" ht="14.4" customHeight="1" x14ac:dyDescent="0.25">
      <c r="A15" s="33" t="s">
        <v>254</v>
      </c>
      <c r="B15" s="50">
        <v>4.9000000000000004</v>
      </c>
      <c r="C15" s="42"/>
      <c r="G15" s="76"/>
      <c r="H15" s="66">
        <f>IF($B$20="Cotton",H14+2*$B$25, H14+$B$25)</f>
        <v>65</v>
      </c>
      <c r="I15" s="61">
        <f t="shared" ca="1" si="1"/>
        <v>-113.63999999999965</v>
      </c>
      <c r="J15" s="61">
        <f t="shared" ca="1" si="14"/>
        <v>-90.289999999999736</v>
      </c>
      <c r="K15" s="61">
        <f t="shared" ca="1" si="2"/>
        <v>-66.939999999999827</v>
      </c>
      <c r="L15" s="61">
        <f t="shared" ca="1" si="3"/>
        <v>-43.589999999999691</v>
      </c>
      <c r="M15" s="61">
        <f t="shared" ca="1" si="4"/>
        <v>-20.239999999999782</v>
      </c>
      <c r="N15" s="61">
        <f t="shared" ca="1" si="5"/>
        <v>3.1100000000003547</v>
      </c>
      <c r="O15" s="61">
        <f t="shared" ca="1" si="6"/>
        <v>26.460000000000264</v>
      </c>
      <c r="S15" s="69"/>
      <c r="T15" s="44">
        <f>T14+$B$12</f>
        <v>225</v>
      </c>
      <c r="U15" s="62">
        <f t="shared" ca="1" si="7"/>
        <v>-204.80999999999995</v>
      </c>
      <c r="V15" s="62">
        <f t="shared" ca="1" si="8"/>
        <v>-137.30999999999995</v>
      </c>
      <c r="W15" s="62">
        <f t="shared" ca="1" si="9"/>
        <v>-69.809999999999945</v>
      </c>
      <c r="X15" s="62">
        <f t="shared" ca="1" si="10"/>
        <v>-2.3099999999999454</v>
      </c>
      <c r="Y15" s="62">
        <f t="shared" ca="1" si="11"/>
        <v>65.190000000000055</v>
      </c>
      <c r="Z15" s="62">
        <f t="shared" ca="1" si="12"/>
        <v>132.69000000000005</v>
      </c>
      <c r="AA15" s="62">
        <f t="shared" ca="1" si="13"/>
        <v>200.19000000000005</v>
      </c>
    </row>
    <row r="16" spans="1:45" ht="18" customHeight="1" x14ac:dyDescent="0.25">
      <c r="A16" s="33" t="s">
        <v>462</v>
      </c>
      <c r="B16" s="50">
        <v>0.3</v>
      </c>
      <c r="C16" s="35"/>
      <c r="G16" s="76"/>
      <c r="H16" s="66">
        <f>IF($B$20="Cotton",H15+2*$B$25, H15+$B$25)</f>
        <v>70</v>
      </c>
      <c r="I16" s="61">
        <f t="shared" ca="1" si="1"/>
        <v>-172.28999999999974</v>
      </c>
      <c r="J16" s="61">
        <f t="shared" ca="1" si="14"/>
        <v>-148.93999999999983</v>
      </c>
      <c r="K16" s="61">
        <f t="shared" ca="1" si="2"/>
        <v>-125.58999999999992</v>
      </c>
      <c r="L16" s="61">
        <f t="shared" ca="1" si="3"/>
        <v>-102.23999999999978</v>
      </c>
      <c r="M16" s="61">
        <f t="shared" ca="1" si="4"/>
        <v>-78.889999999999873</v>
      </c>
      <c r="N16" s="61">
        <f t="shared" ca="1" si="5"/>
        <v>-55.539999999999736</v>
      </c>
      <c r="O16" s="61">
        <f t="shared" ca="1" si="6"/>
        <v>-32.189999999999827</v>
      </c>
      <c r="S16" s="69"/>
      <c r="T16" s="44">
        <f>T15+$B$12</f>
        <v>230</v>
      </c>
      <c r="U16" s="62">
        <f t="shared" ca="1" si="7"/>
        <v>-185.95999999999981</v>
      </c>
      <c r="V16" s="62">
        <f t="shared" ca="1" si="8"/>
        <v>-116.95999999999981</v>
      </c>
      <c r="W16" s="62">
        <f t="shared" ca="1" si="9"/>
        <v>-47.959999999999809</v>
      </c>
      <c r="X16" s="62">
        <f t="shared" ca="1" si="10"/>
        <v>21.040000000000191</v>
      </c>
      <c r="Y16" s="62">
        <f t="shared" ca="1" si="11"/>
        <v>90.040000000000191</v>
      </c>
      <c r="Z16" s="62">
        <f t="shared" ca="1" si="12"/>
        <v>159.04000000000019</v>
      </c>
      <c r="AA16" s="62">
        <f t="shared" ca="1" si="13"/>
        <v>228.04000000000019</v>
      </c>
    </row>
    <row r="17" spans="1:32" ht="18" customHeight="1" x14ac:dyDescent="0.25">
      <c r="B17" s="35"/>
      <c r="C17" s="35"/>
      <c r="G17" s="76"/>
      <c r="H17" s="66">
        <f>IF($B$20="Cotton",H16+2*$B$25, H16+$B$25)</f>
        <v>75</v>
      </c>
      <c r="I17" s="61">
        <f t="shared" ca="1" si="1"/>
        <v>-230.93999999999983</v>
      </c>
      <c r="J17" s="61">
        <f t="shared" ca="1" si="14"/>
        <v>-207.58999999999992</v>
      </c>
      <c r="K17" s="61">
        <f t="shared" ca="1" si="2"/>
        <v>-184.24</v>
      </c>
      <c r="L17" s="61">
        <f t="shared" ca="1" si="3"/>
        <v>-160.88999999999987</v>
      </c>
      <c r="M17" s="61">
        <f t="shared" ca="1" si="4"/>
        <v>-137.53999999999996</v>
      </c>
      <c r="N17" s="61">
        <f t="shared" ca="1" si="5"/>
        <v>-114.18999999999983</v>
      </c>
      <c r="O17" s="61">
        <f t="shared" ca="1" si="6"/>
        <v>-90.839999999999918</v>
      </c>
      <c r="S17" s="69"/>
      <c r="T17" s="44">
        <f>T16+$B$12</f>
        <v>235</v>
      </c>
      <c r="U17" s="62">
        <f t="shared" ca="1" si="7"/>
        <v>-167.1099999999999</v>
      </c>
      <c r="V17" s="62">
        <f t="shared" ca="1" si="8"/>
        <v>-96.6099999999999</v>
      </c>
      <c r="W17" s="62">
        <f t="shared" ca="1" si="9"/>
        <v>-26.1099999999999</v>
      </c>
      <c r="X17" s="62">
        <f t="shared" ca="1" si="10"/>
        <v>44.3900000000001</v>
      </c>
      <c r="Y17" s="62">
        <f t="shared" ca="1" si="11"/>
        <v>114.8900000000001</v>
      </c>
      <c r="Z17" s="62">
        <f t="shared" ca="1" si="12"/>
        <v>185.3900000000001</v>
      </c>
      <c r="AA17" s="62">
        <f t="shared" ca="1" si="13"/>
        <v>255.8900000000001</v>
      </c>
      <c r="AB17" s="51"/>
    </row>
    <row r="18" spans="1:32" ht="23.4" customHeight="1" thickBot="1" x14ac:dyDescent="0.35">
      <c r="A18" s="67" t="s">
        <v>256</v>
      </c>
      <c r="B18" s="68"/>
      <c r="C18" s="68"/>
      <c r="D18" s="64"/>
      <c r="O18" s="40"/>
      <c r="P18" s="40"/>
      <c r="Q18" s="40"/>
      <c r="AB18" s="51"/>
    </row>
    <row r="19" spans="1:32" ht="14.4" x14ac:dyDescent="0.3">
      <c r="B19" s="35"/>
      <c r="O19" s="52"/>
      <c r="P19" s="52"/>
      <c r="Q19" s="52"/>
      <c r="AB19" s="51"/>
    </row>
    <row r="20" spans="1:32" x14ac:dyDescent="0.25">
      <c r="A20" s="33" t="s">
        <v>463</v>
      </c>
      <c r="B20" s="53" t="s">
        <v>10</v>
      </c>
      <c r="P20" s="54"/>
      <c r="Q20" s="54"/>
      <c r="AB20" s="51"/>
    </row>
    <row r="21" spans="1:32" ht="28.2" customHeight="1" thickBot="1" x14ac:dyDescent="0.35">
      <c r="A21" s="43" t="s">
        <v>464</v>
      </c>
      <c r="B21" s="75" t="s">
        <v>375</v>
      </c>
      <c r="C21" s="75"/>
      <c r="D21" s="75"/>
      <c r="H21" s="63" t="str">
        <f>IF(AND(B7="Corn",B20="Cotton"),"Table 2. Difference in Net Returns Between Corn and Cotton $/ac",IF(AND(B7="Corn",B20="Rice"),"Table 2. Difference in Net Returns Between Corn and Rice $/ac",IF(AND(B7="Corn",B20="Soybeans"),"Table 2. Difference in Net Returns Between Corn and Soybeans $/ac",IF(AND(B7="Cotton",B20="Corn"),"Table 2. Difference in Net Returns Between Cotton and Corn $/ac",IF(AND(B7="Cotton",B20="Rice"),"Table 2. Difference in Net Returns Between Cotton and Rice $/ac",IF(AND(B7="Cotton",B20="Soybeans"),"Table 2. Difference in Net Returns Between Cotton and Soybeans $/ac",IF(AND(B7="Rice",B20="Corn"),"Table 2. Difference in Net Returns Between Rice and Corn $/ac",IF(AND(B7="Rice",B20="Cotton"),"Table 2. Difference in Net Returns Between Rice and Cotton $/ac",IF(AND(B7="Rice",B20="Soybeans"),"Table 2. Difference in Net Returns Between Rice and Soybeans $/ac",IF(AND(B7="Soybeans",B20="Corn"),"Table 2. Difference in Net Returns Between Soybeans and Corn $/ac",IF(AND(B7="Soybeans",B20="Cotton"),"Table 2. Difference in Net Returns Between Soybeans and Cotton $/ac",IF(AND(B7="Soybeans",B20="Rice"),"Table 2. Difference in Net Returns Between Soybeans and Rice $/ac",))))))))))))</f>
        <v>Table 2. Difference in Net Returns Between Corn and Soybeans $/ac</v>
      </c>
      <c r="I21" s="64"/>
      <c r="J21" s="65"/>
      <c r="K21" s="65"/>
      <c r="L21" s="65"/>
      <c r="M21" s="65"/>
      <c r="N21" s="65"/>
      <c r="O21" s="65"/>
      <c r="T21" s="78" t="str">
        <f>IF(B20="Corn","Table 4. Corn Net Returns Across Yield and Price $/ac",IF(B20="Cotton","Table 4. Cotton Net Returns Across Yield and Price $/ac",IF(B20="Rice","Table 4. Rice Net Returns Across Yield and Price $/ac",IF(B20="Soybeans","Table 4. Soybean Net Returns Across Yield and Price $/ac",IF(B20="Wheat","Table 4. Wheat Net Returns Across Yield and Price","")))))</f>
        <v>Table 4. Soybean Net Returns Across Yield and Price $/ac</v>
      </c>
      <c r="U21" s="78"/>
      <c r="V21" s="78"/>
      <c r="W21" s="78"/>
      <c r="X21" s="78"/>
      <c r="Y21" s="78"/>
      <c r="Z21" s="78"/>
      <c r="AA21" s="78"/>
    </row>
    <row r="22" spans="1:32" ht="16.2" customHeight="1" x14ac:dyDescent="0.3">
      <c r="I22" s="70" t="str">
        <f>IF(B7="Corn","Corn Price $/bu",IF(B7="Cotton","Lint Price $/lb",IF(B7="Rice","Rice Price $/bu",IF(B7="Soybeans","Soybean Price $/bu",IF(B7="Wheat","Wheat Price $/bu","")))))</f>
        <v>Corn Price $/bu</v>
      </c>
      <c r="J22" s="70"/>
      <c r="K22" s="70"/>
      <c r="L22" s="70"/>
      <c r="M22" s="70"/>
      <c r="N22" s="70"/>
      <c r="O22" s="70"/>
      <c r="U22" s="70" t="str">
        <f>IF(B20="Corn","Corn Price $/bu",IF(B20="Cotton","Lint Price $/lb",IF(B20="Rice","Rice Price $/bu",IF(B20="Soybeans","Soybean Price $/bu",IF(B20="Wheat","Wheat Price $/bu","")))))</f>
        <v>Soybean Price $/bu</v>
      </c>
      <c r="V22" s="70"/>
      <c r="W22" s="70"/>
      <c r="X22" s="70"/>
      <c r="Y22" s="70"/>
      <c r="Z22" s="70"/>
      <c r="AA22" s="70"/>
      <c r="AF22" s="40"/>
    </row>
    <row r="23" spans="1:32" ht="14.4" customHeight="1" x14ac:dyDescent="0.25">
      <c r="A23" s="33"/>
      <c r="B23" s="42" t="str">
        <f>IF(B20="Cotton","Lint lbs/ac","bu/ac")</f>
        <v>bu/ac</v>
      </c>
      <c r="C23" s="42" t="str">
        <f>IF(B20="Cotton","Cottonseed lbs/ac","")</f>
        <v/>
      </c>
      <c r="I23" s="38">
        <f>J23-Calculator!$B$16</f>
        <v>4.0000000000000009</v>
      </c>
      <c r="J23" s="38">
        <f>K23-Calculator!$B$16</f>
        <v>4.3000000000000007</v>
      </c>
      <c r="K23" s="38">
        <f>L23-Calculator!$B$16</f>
        <v>4.6000000000000005</v>
      </c>
      <c r="L23" s="38">
        <f>B15</f>
        <v>4.9000000000000004</v>
      </c>
      <c r="M23" s="38">
        <f>L23+$B$16</f>
        <v>5.2</v>
      </c>
      <c r="N23" s="38">
        <f t="shared" ref="N23:O23" si="15">M23+$B$16</f>
        <v>5.5</v>
      </c>
      <c r="O23" s="38">
        <f t="shared" si="15"/>
        <v>5.8</v>
      </c>
      <c r="U23" s="38">
        <f>V23-Calculator!$B$29</f>
        <v>11.700000000000001</v>
      </c>
      <c r="V23" s="38">
        <f>W23-Calculator!$B$29</f>
        <v>11.8</v>
      </c>
      <c r="W23" s="38">
        <f>X23-Calculator!$B$29</f>
        <v>11.9</v>
      </c>
      <c r="X23" s="55">
        <f>B28</f>
        <v>12</v>
      </c>
      <c r="Y23" s="38">
        <f>X23+$B$29</f>
        <v>12.1</v>
      </c>
      <c r="Z23" s="38">
        <f t="shared" ref="Z23:AA23" si="16">Y23+$B$29</f>
        <v>12.2</v>
      </c>
      <c r="AA23" s="38">
        <f t="shared" si="16"/>
        <v>12.299999999999999</v>
      </c>
      <c r="AE23" s="41" t="s">
        <v>466</v>
      </c>
      <c r="AF23" s="56" t="str">
        <f>IF(B20=0,"",B20)</f>
        <v>Soybeans</v>
      </c>
    </row>
    <row r="24" spans="1:32" x14ac:dyDescent="0.25">
      <c r="A24" s="33" t="s">
        <v>253</v>
      </c>
      <c r="B24" s="46">
        <v>60</v>
      </c>
      <c r="C24" s="43">
        <v>2025</v>
      </c>
      <c r="G24" s="69" t="str">
        <f>IF(B20="Corn","Corn Price $/bu",IF(B20="Cotton","Lint Price $/lb",IF(B20="Rice","Rice Price $/bu",IF(B20="Soybeans","Soybean Price $/bu",IF(B20="Wheat","Wheat Price $/bu","")))))</f>
        <v>Soybean Price $/bu</v>
      </c>
      <c r="H24" s="57">
        <f t="shared" ref="H24:H25" si="17">H25-$B$29</f>
        <v>11.700000000000001</v>
      </c>
      <c r="I24" s="62">
        <f t="shared" ref="I24:O24" ca="1" si="18">U$14-$U$27</f>
        <v>-164.93999999999983</v>
      </c>
      <c r="J24" s="62">
        <f t="shared" ca="1" si="18"/>
        <v>-98.939999999999827</v>
      </c>
      <c r="K24" s="62">
        <f t="shared" ca="1" si="18"/>
        <v>-32.939999999999827</v>
      </c>
      <c r="L24" s="62">
        <f t="shared" ca="1" si="18"/>
        <v>33.060000000000173</v>
      </c>
      <c r="M24" s="62">
        <f t="shared" ca="1" si="18"/>
        <v>99.060000000000173</v>
      </c>
      <c r="N24" s="62">
        <f t="shared" ca="1" si="18"/>
        <v>165.06000000000017</v>
      </c>
      <c r="O24" s="62">
        <f t="shared" ca="1" si="18"/>
        <v>231.06000000000017</v>
      </c>
      <c r="S24" s="69" t="str">
        <f>IF(B20="Corn","Corn Yields bu/ac",IF(B20="Cotton","Lint Yields lbs/ac",IF(B20="Rice","Rice Yields bu/ac",IF(B20="Soybeans","Soybean Yields bu/ac",IF(B20="Wheat","Wheat Yields bu/ac","")))))</f>
        <v>Soybean Yields bu/ac</v>
      </c>
      <c r="T24" s="44">
        <f>T25-$B$25</f>
        <v>45</v>
      </c>
      <c r="U24" s="54">
        <f t="shared" ref="U24:U30" ca="1" si="19">VLOOKUP($T24,INDIRECT("'"&amp;$AS$2&amp;"'!"&amp;"a117:h123"),2,FALSE)</f>
        <v>-230.17000000000007</v>
      </c>
      <c r="V24" s="54">
        <f t="shared" ref="V24:V30" ca="1" si="20">VLOOKUP($T24,INDIRECT("'"&amp;$AS$2&amp;"'!"&amp;"a117:h123"),3,FALSE)</f>
        <v>-225.67000000000007</v>
      </c>
      <c r="W24" s="54">
        <f t="shared" ref="W24:W30" ca="1" si="21">VLOOKUP($T24,INDIRECT("'"&amp;$AS$2&amp;"'!"&amp;"a117:h123"),4,FALSE)</f>
        <v>-221.17000000000007</v>
      </c>
      <c r="X24" s="54">
        <f t="shared" ref="X24:X30" ca="1" si="22">VLOOKUP($T24,INDIRECT("'"&amp;$AS$2&amp;"'!"&amp;"a117:h123"),5,FALSE)</f>
        <v>-216.67000000000007</v>
      </c>
      <c r="Y24" s="54">
        <f t="shared" ref="Y24:Y30" ca="1" si="23">VLOOKUP($T24,INDIRECT("'"&amp;$AS$2&amp;"'!"&amp;"a117:h123"),6,FALSE)</f>
        <v>-212.17000000000007</v>
      </c>
      <c r="Z24" s="54">
        <f t="shared" ref="Z24:Z30" ca="1" si="24">VLOOKUP($T24,INDIRECT("'"&amp;$AS$2&amp;"'!"&amp;"a117:h123"),7,FALSE)</f>
        <v>-207.67000000000007</v>
      </c>
      <c r="AA24" s="54">
        <f t="shared" ref="AA24:AA30" ca="1" si="25">VLOOKUP($T24,INDIRECT("'"&amp;$AS$2&amp;"'!"&amp;"a117:h123"),8,FALSE)</f>
        <v>-203.17000000000007</v>
      </c>
      <c r="AD24" s="33" t="s">
        <v>296</v>
      </c>
      <c r="AE24" s="31" t="s">
        <v>295</v>
      </c>
      <c r="AF24" s="48">
        <f ca="1">VLOOKUP(AD11,INDIRECT("'"&amp;$AS$2&amp;"'!"&amp;"A99:E102"),5,FALSE)</f>
        <v>608.17000000000007</v>
      </c>
    </row>
    <row r="25" spans="1:32" ht="16.2" customHeight="1" x14ac:dyDescent="0.25">
      <c r="A25" s="33" t="s">
        <v>461</v>
      </c>
      <c r="B25" s="46">
        <v>5</v>
      </c>
      <c r="E25" s="58"/>
      <c r="G25" s="69"/>
      <c r="H25" s="57">
        <f t="shared" si="17"/>
        <v>11.8</v>
      </c>
      <c r="I25" s="62">
        <f t="shared" ref="I25:O25" ca="1" si="26">U$14-$V$27</f>
        <v>-170.93999999999983</v>
      </c>
      <c r="J25" s="62">
        <f t="shared" ca="1" si="26"/>
        <v>-104.93999999999983</v>
      </c>
      <c r="K25" s="62">
        <f t="shared" ca="1" si="26"/>
        <v>-38.939999999999827</v>
      </c>
      <c r="L25" s="62">
        <f t="shared" ca="1" si="26"/>
        <v>27.060000000000173</v>
      </c>
      <c r="M25" s="62">
        <f t="shared" ca="1" si="26"/>
        <v>93.060000000000173</v>
      </c>
      <c r="N25" s="62">
        <f t="shared" ca="1" si="26"/>
        <v>159.06000000000017</v>
      </c>
      <c r="O25" s="62">
        <f t="shared" ca="1" si="26"/>
        <v>225.06000000000017</v>
      </c>
      <c r="S25" s="69"/>
      <c r="T25" s="44">
        <f>T26-$B$25</f>
        <v>50</v>
      </c>
      <c r="U25" s="54">
        <f t="shared" ca="1" si="19"/>
        <v>-173.01999999999998</v>
      </c>
      <c r="V25" s="54">
        <f t="shared" ca="1" si="20"/>
        <v>-168.01999999999998</v>
      </c>
      <c r="W25" s="54">
        <f t="shared" ca="1" si="21"/>
        <v>-163.01999999999998</v>
      </c>
      <c r="X25" s="54">
        <f t="shared" ca="1" si="22"/>
        <v>-158.01999999999998</v>
      </c>
      <c r="Y25" s="54">
        <f t="shared" ca="1" si="23"/>
        <v>-153.01999999999998</v>
      </c>
      <c r="Z25" s="54">
        <f t="shared" ca="1" si="24"/>
        <v>-148.01999999999998</v>
      </c>
      <c r="AA25" s="54">
        <f t="shared" ca="1" si="25"/>
        <v>-143.01999999999998</v>
      </c>
      <c r="AD25" s="33" t="s">
        <v>293</v>
      </c>
      <c r="AE25" s="31" t="s">
        <v>295</v>
      </c>
      <c r="AF25" s="48">
        <f ca="1">VLOOKUP(AD12,INDIRECT("'"&amp;$AS$2&amp;"'!"&amp;"A99:E102"),5,FALSE)</f>
        <v>152.55000000000001</v>
      </c>
    </row>
    <row r="26" spans="1:32" ht="15.6" customHeight="1" x14ac:dyDescent="0.25">
      <c r="E26" s="59"/>
      <c r="G26" s="69"/>
      <c r="H26" s="57">
        <f>H27-$B$29</f>
        <v>11.9</v>
      </c>
      <c r="I26" s="62">
        <f t="shared" ref="I26:O26" ca="1" si="27">U$14-$W$27</f>
        <v>-176.93999999999983</v>
      </c>
      <c r="J26" s="62">
        <f t="shared" ca="1" si="27"/>
        <v>-110.93999999999983</v>
      </c>
      <c r="K26" s="62">
        <f t="shared" ca="1" si="27"/>
        <v>-44.939999999999827</v>
      </c>
      <c r="L26" s="62">
        <f t="shared" ca="1" si="27"/>
        <v>21.060000000000173</v>
      </c>
      <c r="M26" s="62">
        <f t="shared" ca="1" si="27"/>
        <v>87.060000000000173</v>
      </c>
      <c r="N26" s="62">
        <f t="shared" ca="1" si="27"/>
        <v>153.06000000000017</v>
      </c>
      <c r="O26" s="62">
        <f t="shared" ca="1" si="27"/>
        <v>219.06000000000017</v>
      </c>
      <c r="S26" s="69"/>
      <c r="T26" s="44">
        <f>T27-$B$25</f>
        <v>55</v>
      </c>
      <c r="U26" s="54">
        <f t="shared" ca="1" si="19"/>
        <v>-115.87000000000012</v>
      </c>
      <c r="V26" s="54">
        <f t="shared" ca="1" si="20"/>
        <v>-110.37000000000012</v>
      </c>
      <c r="W26" s="54">
        <f t="shared" ca="1" si="21"/>
        <v>-104.87000000000012</v>
      </c>
      <c r="X26" s="54">
        <f t="shared" ca="1" si="22"/>
        <v>-99.370000000000118</v>
      </c>
      <c r="Y26" s="54">
        <f t="shared" ca="1" si="23"/>
        <v>-93.870000000000118</v>
      </c>
      <c r="Z26" s="54">
        <f t="shared" ca="1" si="24"/>
        <v>-88.370000000000118</v>
      </c>
      <c r="AA26" s="54">
        <f t="shared" ca="1" si="25"/>
        <v>-82.870000000000118</v>
      </c>
      <c r="AD26" s="33" t="s">
        <v>294</v>
      </c>
      <c r="AE26" s="31" t="s">
        <v>295</v>
      </c>
      <c r="AF26" s="48">
        <f ca="1">VLOOKUP(AD13,INDIRECT("'"&amp;$AS$2&amp;"'!"&amp;"A99:E102"),5,FALSE)</f>
        <v>760.72</v>
      </c>
    </row>
    <row r="27" spans="1:32" ht="16.2" customHeight="1" x14ac:dyDescent="0.25">
      <c r="A27" s="33"/>
      <c r="B27" s="42" t="str">
        <f>IF(B20="Cotton","Lint $/lb","$/bu")</f>
        <v>$/bu</v>
      </c>
      <c r="C27" s="58" t="str">
        <f>IF(B20="Cotton", "Cottonseed $/lb","")</f>
        <v/>
      </c>
      <c r="E27" s="59"/>
      <c r="G27" s="69"/>
      <c r="H27" s="57">
        <f>B28</f>
        <v>12</v>
      </c>
      <c r="I27" s="62">
        <f t="shared" ref="I27:O27" ca="1" si="28">U$14-$X$27</f>
        <v>-182.93999999999983</v>
      </c>
      <c r="J27" s="62">
        <f t="shared" ca="1" si="28"/>
        <v>-116.93999999999983</v>
      </c>
      <c r="K27" s="62">
        <f t="shared" ca="1" si="28"/>
        <v>-50.939999999999827</v>
      </c>
      <c r="L27" s="62">
        <f t="shared" ca="1" si="28"/>
        <v>15.060000000000173</v>
      </c>
      <c r="M27" s="62">
        <f t="shared" ca="1" si="28"/>
        <v>81.060000000000173</v>
      </c>
      <c r="N27" s="62">
        <f t="shared" ca="1" si="28"/>
        <v>147.06000000000017</v>
      </c>
      <c r="O27" s="62">
        <f t="shared" ca="1" si="28"/>
        <v>213.06000000000017</v>
      </c>
      <c r="S27" s="69"/>
      <c r="T27" s="44">
        <f>B24</f>
        <v>60</v>
      </c>
      <c r="U27" s="54">
        <f t="shared" ca="1" si="19"/>
        <v>-58.720000000000027</v>
      </c>
      <c r="V27" s="54">
        <f t="shared" ca="1" si="20"/>
        <v>-52.720000000000027</v>
      </c>
      <c r="W27" s="54">
        <f t="shared" ca="1" si="21"/>
        <v>-46.720000000000027</v>
      </c>
      <c r="X27" s="54">
        <f t="shared" ca="1" si="22"/>
        <v>-40.720000000000027</v>
      </c>
      <c r="Y27" s="54">
        <f t="shared" ca="1" si="23"/>
        <v>-34.720000000000027</v>
      </c>
      <c r="Z27" s="54">
        <f t="shared" ca="1" si="24"/>
        <v>-28.720000000000027</v>
      </c>
      <c r="AA27" s="54">
        <f t="shared" ca="1" si="25"/>
        <v>-22.720000000000027</v>
      </c>
      <c r="AD27" s="33" t="s">
        <v>315</v>
      </c>
      <c r="AE27" s="31" t="str">
        <f>IF(AF23="Cotton","$/lb","$/bu")</f>
        <v>$/bu</v>
      </c>
      <c r="AF27" s="49">
        <f ca="1">IFERROR(ROUND((AF26-(C24*C28))/B24,2),"")</f>
        <v>8.9700000000000006</v>
      </c>
    </row>
    <row r="28" spans="1:32" ht="17.399999999999999" customHeight="1" x14ac:dyDescent="0.25">
      <c r="A28" s="33" t="s">
        <v>254</v>
      </c>
      <c r="B28" s="50">
        <v>12</v>
      </c>
      <c r="C28" s="60">
        <v>0.11</v>
      </c>
      <c r="E28" s="59"/>
      <c r="G28" s="69"/>
      <c r="H28" s="57">
        <f>H27+$B$29</f>
        <v>12.1</v>
      </c>
      <c r="I28" s="62">
        <f t="shared" ref="I28:O28" ca="1" si="29">U$14-$Y$27</f>
        <v>-188.93999999999983</v>
      </c>
      <c r="J28" s="62">
        <f t="shared" ca="1" si="29"/>
        <v>-122.93999999999983</v>
      </c>
      <c r="K28" s="62">
        <f t="shared" ca="1" si="29"/>
        <v>-56.939999999999827</v>
      </c>
      <c r="L28" s="62">
        <f t="shared" ca="1" si="29"/>
        <v>9.0600000000001728</v>
      </c>
      <c r="M28" s="62">
        <f t="shared" ca="1" si="29"/>
        <v>75.060000000000173</v>
      </c>
      <c r="N28" s="62">
        <f t="shared" ca="1" si="29"/>
        <v>141.06000000000017</v>
      </c>
      <c r="O28" s="62">
        <f t="shared" ca="1" si="29"/>
        <v>207.06000000000017</v>
      </c>
      <c r="S28" s="69"/>
      <c r="T28" s="44">
        <f>T27+$B$25</f>
        <v>65</v>
      </c>
      <c r="U28" s="54">
        <f t="shared" ca="1" si="19"/>
        <v>-1.5700000000001637</v>
      </c>
      <c r="V28" s="54">
        <f t="shared" ca="1" si="20"/>
        <v>4.9299999999998363</v>
      </c>
      <c r="W28" s="54">
        <f t="shared" ca="1" si="21"/>
        <v>11.429999999999836</v>
      </c>
      <c r="X28" s="54">
        <f t="shared" ca="1" si="22"/>
        <v>17.929999999999836</v>
      </c>
      <c r="Y28" s="54">
        <f t="shared" ca="1" si="23"/>
        <v>24.429999999999836</v>
      </c>
      <c r="Z28" s="54">
        <f t="shared" ca="1" si="24"/>
        <v>30.929999999999836</v>
      </c>
      <c r="AA28" s="54">
        <f t="shared" ca="1" si="25"/>
        <v>37.429999999999836</v>
      </c>
    </row>
    <row r="29" spans="1:32" ht="18.600000000000001" customHeight="1" x14ac:dyDescent="0.25">
      <c r="A29" s="33" t="s">
        <v>462</v>
      </c>
      <c r="B29" s="50">
        <v>0.1</v>
      </c>
      <c r="E29" s="59"/>
      <c r="G29" s="69"/>
      <c r="H29" s="57">
        <f t="shared" ref="H29:H30" si="30">H28+$B$29</f>
        <v>12.2</v>
      </c>
      <c r="I29" s="62">
        <f t="shared" ref="I29:O29" ca="1" si="31">U$14-$Z$27</f>
        <v>-194.93999999999983</v>
      </c>
      <c r="J29" s="62">
        <f t="shared" ca="1" si="31"/>
        <v>-128.93999999999983</v>
      </c>
      <c r="K29" s="62">
        <f t="shared" ca="1" si="31"/>
        <v>-62.939999999999827</v>
      </c>
      <c r="L29" s="62">
        <f t="shared" ca="1" si="31"/>
        <v>3.0600000000001728</v>
      </c>
      <c r="M29" s="62">
        <f t="shared" ca="1" si="31"/>
        <v>69.060000000000173</v>
      </c>
      <c r="N29" s="62">
        <f t="shared" ca="1" si="31"/>
        <v>135.06000000000017</v>
      </c>
      <c r="O29" s="62">
        <f t="shared" ca="1" si="31"/>
        <v>201.06000000000017</v>
      </c>
      <c r="S29" s="69"/>
      <c r="T29" s="44">
        <f>T28+$B$25</f>
        <v>70</v>
      </c>
      <c r="U29" s="54">
        <f t="shared" ca="1" si="19"/>
        <v>55.579999999999927</v>
      </c>
      <c r="V29" s="54">
        <f t="shared" ca="1" si="20"/>
        <v>62.579999999999927</v>
      </c>
      <c r="W29" s="54">
        <f t="shared" ca="1" si="21"/>
        <v>69.579999999999927</v>
      </c>
      <c r="X29" s="54">
        <f t="shared" ca="1" si="22"/>
        <v>76.579999999999927</v>
      </c>
      <c r="Y29" s="54">
        <f t="shared" ca="1" si="23"/>
        <v>83.579999999999927</v>
      </c>
      <c r="Z29" s="54">
        <f t="shared" ca="1" si="24"/>
        <v>90.579999999999927</v>
      </c>
      <c r="AA29" s="54">
        <f t="shared" ca="1" si="25"/>
        <v>97.579999999999927</v>
      </c>
    </row>
    <row r="30" spans="1:32" ht="20.399999999999999" customHeight="1" x14ac:dyDescent="0.25">
      <c r="B30" s="39"/>
      <c r="G30" s="69"/>
      <c r="H30" s="57">
        <f t="shared" si="30"/>
        <v>12.299999999999999</v>
      </c>
      <c r="I30" s="62">
        <f t="shared" ref="I30:O30" ca="1" si="32">U$14-$AA$27</f>
        <v>-200.93999999999983</v>
      </c>
      <c r="J30" s="62">
        <f t="shared" ca="1" si="32"/>
        <v>-134.93999999999983</v>
      </c>
      <c r="K30" s="62">
        <f t="shared" ca="1" si="32"/>
        <v>-68.939999999999827</v>
      </c>
      <c r="L30" s="62">
        <f t="shared" ca="1" si="32"/>
        <v>-2.9399999999998272</v>
      </c>
      <c r="M30" s="62">
        <f t="shared" ca="1" si="32"/>
        <v>63.060000000000173</v>
      </c>
      <c r="N30" s="62">
        <f t="shared" ca="1" si="32"/>
        <v>129.06000000000017</v>
      </c>
      <c r="O30" s="62">
        <f t="shared" ca="1" si="32"/>
        <v>195.06000000000017</v>
      </c>
      <c r="S30" s="69"/>
      <c r="T30" s="44">
        <f>T29+$B$25</f>
        <v>75</v>
      </c>
      <c r="U30" s="54">
        <f t="shared" ca="1" si="19"/>
        <v>112.73000000000002</v>
      </c>
      <c r="V30" s="54">
        <f t="shared" ca="1" si="20"/>
        <v>120.23000000000002</v>
      </c>
      <c r="W30" s="54">
        <f t="shared" ca="1" si="21"/>
        <v>127.73000000000002</v>
      </c>
      <c r="X30" s="54">
        <f t="shared" ca="1" si="22"/>
        <v>135.23000000000002</v>
      </c>
      <c r="Y30" s="54">
        <f t="shared" ca="1" si="23"/>
        <v>142.73000000000002</v>
      </c>
      <c r="Z30" s="54">
        <f t="shared" ca="1" si="24"/>
        <v>150.23000000000002</v>
      </c>
      <c r="AA30" s="54">
        <f t="shared" ca="1" si="25"/>
        <v>157.73000000000002</v>
      </c>
    </row>
  </sheetData>
  <mergeCells count="13">
    <mergeCell ref="S24:S30"/>
    <mergeCell ref="I22:O22"/>
    <mergeCell ref="G24:G30"/>
    <mergeCell ref="A1:N1"/>
    <mergeCell ref="U22:AA22"/>
    <mergeCell ref="B8:D8"/>
    <mergeCell ref="B21:D21"/>
    <mergeCell ref="G11:G17"/>
    <mergeCell ref="I9:O9"/>
    <mergeCell ref="S11:S17"/>
    <mergeCell ref="T8:AA8"/>
    <mergeCell ref="U9:AA9"/>
    <mergeCell ref="T21:AA21"/>
  </mergeCells>
  <conditionalFormatting sqref="C11">
    <cfRule type="expression" dxfId="23" priority="5">
      <formula>$B$7="Wheat"</formula>
    </cfRule>
    <cfRule type="expression" dxfId="22" priority="6">
      <formula>$B$7="Rice"</formula>
    </cfRule>
    <cfRule type="expression" dxfId="21" priority="7">
      <formula>$B$7="Soybeans"</formula>
    </cfRule>
    <cfRule type="expression" dxfId="20" priority="8">
      <formula>$B$7="Corn"</formula>
    </cfRule>
    <cfRule type="expression" dxfId="19" priority="28">
      <formula>$B$7="Cotton"</formula>
    </cfRule>
  </conditionalFormatting>
  <conditionalFormatting sqref="C15">
    <cfRule type="expression" dxfId="18" priority="1">
      <formula>$B$7="Wheat"</formula>
    </cfRule>
    <cfRule type="expression" dxfId="17" priority="2">
      <formula>$B$7="Rice"</formula>
    </cfRule>
    <cfRule type="expression" dxfId="16" priority="3">
      <formula>$B$7="Soybeans"</formula>
    </cfRule>
    <cfRule type="expression" dxfId="15" priority="4">
      <formula>$B$7="Corn"</formula>
    </cfRule>
    <cfRule type="expression" dxfId="14" priority="26">
      <formula>$B$7="Cotton"</formula>
    </cfRule>
  </conditionalFormatting>
  <conditionalFormatting sqref="C24">
    <cfRule type="expression" dxfId="13" priority="13">
      <formula>$B$20="Wheat"</formula>
    </cfRule>
    <cfRule type="expression" dxfId="12" priority="14">
      <formula>$B$20="Rice"</formula>
    </cfRule>
    <cfRule type="expression" dxfId="11" priority="15">
      <formula>$B$20="Soybeans"</formula>
    </cfRule>
    <cfRule type="expression" dxfId="10" priority="16">
      <formula>$B$20="Corn"</formula>
    </cfRule>
    <cfRule type="expression" dxfId="9" priority="27">
      <formula>$B$20="Cotton"</formula>
    </cfRule>
  </conditionalFormatting>
  <conditionalFormatting sqref="C28">
    <cfRule type="expression" dxfId="8" priority="9">
      <formula>$B$20="Corn"</formula>
    </cfRule>
    <cfRule type="expression" dxfId="7" priority="10">
      <formula>$B$20="Soybeans"</formula>
    </cfRule>
    <cfRule type="expression" dxfId="6" priority="11">
      <formula>$B$20="Rice"</formula>
    </cfRule>
    <cfRule type="expression" dxfId="5" priority="12">
      <formula>$B$20="Wheat"</formula>
    </cfRule>
    <cfRule type="expression" dxfId="4" priority="25">
      <formula>$B$20="Cotton"</formula>
    </cfRule>
  </conditionalFormatting>
  <conditionalFormatting sqref="I11:O17">
    <cfRule type="cellIs" dxfId="3" priority="23" operator="lessThan">
      <formula>0</formula>
    </cfRule>
    <cfRule type="colorScale" priority="31">
      <colorScale>
        <cfvo type="min"/>
        <cfvo type="max"/>
        <color rgb="FFFCFCFF"/>
        <color rgb="FF63BE7B"/>
      </colorScale>
    </cfRule>
  </conditionalFormatting>
  <conditionalFormatting sqref="I24:O30">
    <cfRule type="cellIs" dxfId="2" priority="21" operator="lessThan">
      <formula>0</formula>
    </cfRule>
    <cfRule type="colorScale" priority="22">
      <colorScale>
        <cfvo type="min"/>
        <cfvo type="max"/>
        <color rgb="FFFCFCFF"/>
        <color rgb="FF63BE7B"/>
      </colorScale>
    </cfRule>
  </conditionalFormatting>
  <conditionalFormatting sqref="U11:AA17">
    <cfRule type="cellIs" dxfId="1" priority="19" operator="lessThan">
      <formula>0</formula>
    </cfRule>
    <cfRule type="colorScale" priority="20">
      <colorScale>
        <cfvo type="min"/>
        <cfvo type="max"/>
        <color rgb="FFFCFCFF"/>
        <color rgb="FF63BE7B"/>
      </colorScale>
    </cfRule>
  </conditionalFormatting>
  <conditionalFormatting sqref="U24:AA30">
    <cfRule type="cellIs" dxfId="0" priority="17" operator="lessThan">
      <formula>0</formula>
    </cfRule>
    <cfRule type="colorScale" priority="18">
      <colorScale>
        <cfvo type="min"/>
        <cfvo type="max"/>
        <color rgb="FFFCFCFF"/>
        <color rgb="FF63BE7B"/>
      </colorScale>
    </cfRule>
  </conditionalFormatting>
  <dataValidations count="4">
    <dataValidation type="list" allowBlank="1" showInputMessage="1" showErrorMessage="1" sqref="B8" xr:uid="{F777717C-76DE-4273-AC5C-6216BC41ABBE}">
      <formula1>INDIRECT($B$7)</formula1>
    </dataValidation>
    <dataValidation type="list" allowBlank="1" showInputMessage="1" showErrorMessage="1" sqref="B21" xr:uid="{591EF3BB-E016-45A1-B023-AEBCE2626523}">
      <formula1>INDIRECT($B$20)</formula1>
    </dataValidation>
    <dataValidation type="list" allowBlank="1" showInputMessage="1" showErrorMessage="1" sqref="B20" xr:uid="{1085F657-94E3-423F-9D00-4FE8E909ADFB}">
      <formula1>$AP$2:$AP$5</formula1>
    </dataValidation>
    <dataValidation type="list" allowBlank="1" showInputMessage="1" showErrorMessage="1" sqref="B7" xr:uid="{B544B46A-4F8D-402D-BA94-42B2273CD693}">
      <formula1>$AP$2:$AP$6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36FC9-EBFE-4E0B-A881-38CFE526F833}">
  <dimension ref="A1:B141"/>
  <sheetViews>
    <sheetView topLeftCell="A54" workbookViewId="0">
      <selection activeCell="A50" sqref="A50"/>
    </sheetView>
  </sheetViews>
  <sheetFormatPr defaultRowHeight="14.4" x14ac:dyDescent="0.3"/>
  <cols>
    <col min="1" max="1" width="99.109375" bestFit="1" customWidth="1"/>
    <col min="2" max="2" width="12" customWidth="1"/>
  </cols>
  <sheetData>
    <row r="1" spans="1:2" ht="15.6" x14ac:dyDescent="0.3">
      <c r="A1" s="24" t="s">
        <v>252</v>
      </c>
    </row>
    <row r="2" spans="1:2" x14ac:dyDescent="0.3">
      <c r="A2" t="s">
        <v>331</v>
      </c>
      <c r="B2" t="s">
        <v>257</v>
      </c>
    </row>
    <row r="3" spans="1:2" x14ac:dyDescent="0.3">
      <c r="A3" t="s">
        <v>232</v>
      </c>
      <c r="B3" t="s">
        <v>258</v>
      </c>
    </row>
    <row r="4" spans="1:2" x14ac:dyDescent="0.3">
      <c r="A4" t="s">
        <v>332</v>
      </c>
      <c r="B4" t="s">
        <v>259</v>
      </c>
    </row>
    <row r="5" spans="1:2" x14ac:dyDescent="0.3">
      <c r="A5" t="s">
        <v>333</v>
      </c>
      <c r="B5" t="s">
        <v>260</v>
      </c>
    </row>
    <row r="6" spans="1:2" x14ac:dyDescent="0.3">
      <c r="A6" t="s">
        <v>334</v>
      </c>
      <c r="B6" t="s">
        <v>261</v>
      </c>
    </row>
    <row r="7" spans="1:2" x14ac:dyDescent="0.3">
      <c r="A7" t="s">
        <v>335</v>
      </c>
      <c r="B7" t="s">
        <v>262</v>
      </c>
    </row>
    <row r="8" spans="1:2" x14ac:dyDescent="0.3">
      <c r="A8" t="s">
        <v>336</v>
      </c>
      <c r="B8" t="s">
        <v>337</v>
      </c>
    </row>
    <row r="9" spans="1:2" x14ac:dyDescent="0.3">
      <c r="A9" t="s">
        <v>338</v>
      </c>
      <c r="B9" t="s">
        <v>339</v>
      </c>
    </row>
    <row r="10" spans="1:2" x14ac:dyDescent="0.3">
      <c r="A10" t="s">
        <v>340</v>
      </c>
      <c r="B10" t="s">
        <v>341</v>
      </c>
    </row>
    <row r="11" spans="1:2" x14ac:dyDescent="0.3">
      <c r="A11" t="s">
        <v>342</v>
      </c>
      <c r="B11" t="s">
        <v>343</v>
      </c>
    </row>
    <row r="12" spans="1:2" ht="15.6" x14ac:dyDescent="0.3">
      <c r="A12" s="24" t="s">
        <v>233</v>
      </c>
    </row>
    <row r="13" spans="1:2" x14ac:dyDescent="0.3">
      <c r="A13" t="s">
        <v>344</v>
      </c>
      <c r="B13" t="s">
        <v>263</v>
      </c>
    </row>
    <row r="14" spans="1:2" x14ac:dyDescent="0.3">
      <c r="A14" t="s">
        <v>345</v>
      </c>
      <c r="B14" t="s">
        <v>265</v>
      </c>
    </row>
    <row r="15" spans="1:2" x14ac:dyDescent="0.3">
      <c r="A15" t="s">
        <v>346</v>
      </c>
      <c r="B15" t="s">
        <v>266</v>
      </c>
    </row>
    <row r="16" spans="1:2" x14ac:dyDescent="0.3">
      <c r="A16" t="s">
        <v>347</v>
      </c>
      <c r="B16" t="s">
        <v>264</v>
      </c>
    </row>
    <row r="17" spans="1:2" x14ac:dyDescent="0.3">
      <c r="A17" t="s">
        <v>348</v>
      </c>
      <c r="B17" t="s">
        <v>267</v>
      </c>
    </row>
    <row r="18" spans="1:2" x14ac:dyDescent="0.3">
      <c r="A18" t="s">
        <v>349</v>
      </c>
      <c r="B18" t="s">
        <v>268</v>
      </c>
    </row>
    <row r="19" spans="1:2" x14ac:dyDescent="0.3">
      <c r="A19" t="s">
        <v>350</v>
      </c>
      <c r="B19" t="s">
        <v>269</v>
      </c>
    </row>
    <row r="20" spans="1:2" x14ac:dyDescent="0.3">
      <c r="A20" t="s">
        <v>351</v>
      </c>
      <c r="B20" t="s">
        <v>270</v>
      </c>
    </row>
    <row r="21" spans="1:2" x14ac:dyDescent="0.3">
      <c r="A21" t="s">
        <v>352</v>
      </c>
      <c r="B21" t="s">
        <v>271</v>
      </c>
    </row>
    <row r="22" spans="1:2" x14ac:dyDescent="0.3">
      <c r="A22" t="s">
        <v>353</v>
      </c>
      <c r="B22" t="s">
        <v>272</v>
      </c>
    </row>
    <row r="23" spans="1:2" x14ac:dyDescent="0.3">
      <c r="A23" t="s">
        <v>354</v>
      </c>
      <c r="B23" t="s">
        <v>355</v>
      </c>
    </row>
    <row r="24" spans="1:2" x14ac:dyDescent="0.3">
      <c r="A24" t="s">
        <v>356</v>
      </c>
      <c r="B24" t="s">
        <v>357</v>
      </c>
    </row>
    <row r="25" spans="1:2" x14ac:dyDescent="0.3">
      <c r="A25" t="s">
        <v>358</v>
      </c>
      <c r="B25" t="s">
        <v>359</v>
      </c>
    </row>
    <row r="26" spans="1:2" x14ac:dyDescent="0.3">
      <c r="A26" t="s">
        <v>360</v>
      </c>
      <c r="B26" t="s">
        <v>361</v>
      </c>
    </row>
    <row r="27" spans="1:2" x14ac:dyDescent="0.3">
      <c r="A27" t="s">
        <v>362</v>
      </c>
      <c r="B27" t="s">
        <v>363</v>
      </c>
    </row>
    <row r="28" spans="1:2" x14ac:dyDescent="0.3">
      <c r="A28" t="s">
        <v>364</v>
      </c>
      <c r="B28" t="s">
        <v>365</v>
      </c>
    </row>
    <row r="29" spans="1:2" x14ac:dyDescent="0.3">
      <c r="A29" t="s">
        <v>366</v>
      </c>
      <c r="B29" t="s">
        <v>367</v>
      </c>
    </row>
    <row r="30" spans="1:2" x14ac:dyDescent="0.3">
      <c r="A30" t="s">
        <v>368</v>
      </c>
      <c r="B30" t="s">
        <v>369</v>
      </c>
    </row>
    <row r="31" spans="1:2" x14ac:dyDescent="0.3">
      <c r="A31" t="s">
        <v>370</v>
      </c>
      <c r="B31" t="s">
        <v>371</v>
      </c>
    </row>
    <row r="32" spans="1:2" x14ac:dyDescent="0.3">
      <c r="A32" t="s">
        <v>372</v>
      </c>
      <c r="B32" t="s">
        <v>373</v>
      </c>
    </row>
    <row r="33" spans="1:2" ht="15.6" x14ac:dyDescent="0.3">
      <c r="A33" s="24" t="s">
        <v>234</v>
      </c>
    </row>
    <row r="34" spans="1:2" x14ac:dyDescent="0.3">
      <c r="A34" t="s">
        <v>374</v>
      </c>
      <c r="B34" t="s">
        <v>297</v>
      </c>
    </row>
    <row r="35" spans="1:2" x14ac:dyDescent="0.3">
      <c r="A35" t="s">
        <v>375</v>
      </c>
      <c r="B35" t="s">
        <v>298</v>
      </c>
    </row>
    <row r="36" spans="1:2" x14ac:dyDescent="0.3">
      <c r="A36" t="s">
        <v>376</v>
      </c>
      <c r="B36" t="s">
        <v>299</v>
      </c>
    </row>
    <row r="37" spans="1:2" x14ac:dyDescent="0.3">
      <c r="A37" t="s">
        <v>377</v>
      </c>
      <c r="B37" t="s">
        <v>300</v>
      </c>
    </row>
    <row r="38" spans="1:2" x14ac:dyDescent="0.3">
      <c r="A38" t="s">
        <v>378</v>
      </c>
      <c r="B38" t="s">
        <v>301</v>
      </c>
    </row>
    <row r="39" spans="1:2" x14ac:dyDescent="0.3">
      <c r="A39" t="s">
        <v>379</v>
      </c>
      <c r="B39" t="s">
        <v>302</v>
      </c>
    </row>
    <row r="40" spans="1:2" x14ac:dyDescent="0.3">
      <c r="A40" t="s">
        <v>380</v>
      </c>
      <c r="B40" t="s">
        <v>303</v>
      </c>
    </row>
    <row r="41" spans="1:2" x14ac:dyDescent="0.3">
      <c r="A41" t="s">
        <v>381</v>
      </c>
      <c r="B41" t="s">
        <v>304</v>
      </c>
    </row>
    <row r="42" spans="1:2" x14ac:dyDescent="0.3">
      <c r="A42" t="s">
        <v>382</v>
      </c>
      <c r="B42" t="s">
        <v>305</v>
      </c>
    </row>
    <row r="43" spans="1:2" x14ac:dyDescent="0.3">
      <c r="A43" t="s">
        <v>383</v>
      </c>
      <c r="B43" t="s">
        <v>306</v>
      </c>
    </row>
    <row r="44" spans="1:2" x14ac:dyDescent="0.3">
      <c r="A44" t="s">
        <v>384</v>
      </c>
      <c r="B44" t="s">
        <v>307</v>
      </c>
    </row>
    <row r="45" spans="1:2" x14ac:dyDescent="0.3">
      <c r="A45" t="s">
        <v>385</v>
      </c>
      <c r="B45" t="s">
        <v>308</v>
      </c>
    </row>
    <row r="46" spans="1:2" x14ac:dyDescent="0.3">
      <c r="A46" t="s">
        <v>386</v>
      </c>
      <c r="B46" t="s">
        <v>309</v>
      </c>
    </row>
    <row r="47" spans="1:2" x14ac:dyDescent="0.3">
      <c r="A47" t="s">
        <v>387</v>
      </c>
      <c r="B47" t="s">
        <v>310</v>
      </c>
    </row>
    <row r="48" spans="1:2" ht="15.6" x14ac:dyDescent="0.3">
      <c r="A48" s="24" t="s">
        <v>235</v>
      </c>
    </row>
    <row r="49" spans="1:2" x14ac:dyDescent="0.3">
      <c r="A49" t="s">
        <v>236</v>
      </c>
      <c r="B49" t="s">
        <v>273</v>
      </c>
    </row>
    <row r="50" spans="1:2" x14ac:dyDescent="0.3">
      <c r="A50" t="s">
        <v>237</v>
      </c>
      <c r="B50" t="s">
        <v>274</v>
      </c>
    </row>
    <row r="51" spans="1:2" x14ac:dyDescent="0.3">
      <c r="A51" t="s">
        <v>238</v>
      </c>
      <c r="B51" t="s">
        <v>275</v>
      </c>
    </row>
    <row r="52" spans="1:2" x14ac:dyDescent="0.3">
      <c r="A52" t="s">
        <v>239</v>
      </c>
      <c r="B52" t="s">
        <v>276</v>
      </c>
    </row>
    <row r="53" spans="1:2" x14ac:dyDescent="0.3">
      <c r="A53" t="s">
        <v>240</v>
      </c>
      <c r="B53" t="s">
        <v>277</v>
      </c>
    </row>
    <row r="54" spans="1:2" x14ac:dyDescent="0.3">
      <c r="A54" t="s">
        <v>241</v>
      </c>
      <c r="B54" t="s">
        <v>278</v>
      </c>
    </row>
    <row r="55" spans="1:2" x14ac:dyDescent="0.3">
      <c r="A55" t="s">
        <v>242</v>
      </c>
      <c r="B55" t="s">
        <v>279</v>
      </c>
    </row>
    <row r="56" spans="1:2" x14ac:dyDescent="0.3">
      <c r="A56" t="s">
        <v>243</v>
      </c>
      <c r="B56" t="s">
        <v>280</v>
      </c>
    </row>
    <row r="57" spans="1:2" x14ac:dyDescent="0.3">
      <c r="A57" t="s">
        <v>244</v>
      </c>
      <c r="B57" t="s">
        <v>281</v>
      </c>
    </row>
    <row r="58" spans="1:2" x14ac:dyDescent="0.3">
      <c r="A58" t="s">
        <v>245</v>
      </c>
      <c r="B58" t="s">
        <v>282</v>
      </c>
    </row>
    <row r="59" spans="1:2" x14ac:dyDescent="0.3">
      <c r="A59" t="s">
        <v>246</v>
      </c>
      <c r="B59" t="s">
        <v>283</v>
      </c>
    </row>
    <row r="60" spans="1:2" x14ac:dyDescent="0.3">
      <c r="A60" t="s">
        <v>247</v>
      </c>
      <c r="B60" t="s">
        <v>284</v>
      </c>
    </row>
    <row r="61" spans="1:2" x14ac:dyDescent="0.3">
      <c r="A61" t="s">
        <v>311</v>
      </c>
      <c r="B61" t="s">
        <v>285</v>
      </c>
    </row>
    <row r="62" spans="1:2" x14ac:dyDescent="0.3">
      <c r="A62" t="s">
        <v>312</v>
      </c>
      <c r="B62" t="s">
        <v>286</v>
      </c>
    </row>
    <row r="63" spans="1:2" x14ac:dyDescent="0.3">
      <c r="A63" t="s">
        <v>313</v>
      </c>
      <c r="B63" t="s">
        <v>287</v>
      </c>
    </row>
    <row r="64" spans="1:2" x14ac:dyDescent="0.3">
      <c r="A64" t="s">
        <v>314</v>
      </c>
      <c r="B64" t="s">
        <v>288</v>
      </c>
    </row>
    <row r="65" spans="1:2" x14ac:dyDescent="0.3">
      <c r="A65" t="s">
        <v>248</v>
      </c>
      <c r="B65" t="s">
        <v>289</v>
      </c>
    </row>
    <row r="66" spans="1:2" x14ac:dyDescent="0.3">
      <c r="A66" t="s">
        <v>249</v>
      </c>
      <c r="B66" t="s">
        <v>290</v>
      </c>
    </row>
    <row r="67" spans="1:2" x14ac:dyDescent="0.3">
      <c r="A67" t="s">
        <v>250</v>
      </c>
      <c r="B67" t="s">
        <v>291</v>
      </c>
    </row>
    <row r="68" spans="1:2" x14ac:dyDescent="0.3">
      <c r="A68" t="s">
        <v>251</v>
      </c>
      <c r="B68" t="s">
        <v>292</v>
      </c>
    </row>
    <row r="69" spans="1:2" ht="15.6" x14ac:dyDescent="0.3">
      <c r="A69" s="24" t="s">
        <v>403</v>
      </c>
    </row>
    <row r="70" spans="1:2" x14ac:dyDescent="0.3">
      <c r="A70" t="s">
        <v>404</v>
      </c>
      <c r="B70" t="s">
        <v>405</v>
      </c>
    </row>
    <row r="136" spans="1:1" ht="15.6" x14ac:dyDescent="0.3">
      <c r="A136" s="24" t="s">
        <v>327</v>
      </c>
    </row>
    <row r="137" spans="1:1" x14ac:dyDescent="0.3">
      <c r="A137" t="s">
        <v>328</v>
      </c>
    </row>
    <row r="140" spans="1:1" ht="15.6" x14ac:dyDescent="0.3">
      <c r="A140" s="24" t="s">
        <v>329</v>
      </c>
    </row>
    <row r="141" spans="1:1" x14ac:dyDescent="0.3">
      <c r="A141" t="s">
        <v>330</v>
      </c>
    </row>
  </sheetData>
  <phoneticPr fontId="8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6725B-D225-4A8E-85A3-A014F2ACD4ED}">
  <dimension ref="A1:H123"/>
  <sheetViews>
    <sheetView workbookViewId="0">
      <selection activeCell="I12" sqref="I12"/>
    </sheetView>
  </sheetViews>
  <sheetFormatPr defaultRowHeight="14.4" x14ac:dyDescent="0.3"/>
  <cols>
    <col min="1" max="1" width="25.6640625" customWidth="1"/>
    <col min="4" max="4" width="10.77734375" customWidth="1"/>
    <col min="5" max="5" width="12.33203125" customWidth="1"/>
    <col min="8" max="8" width="10.6640625" customWidth="1"/>
  </cols>
  <sheetData>
    <row r="1" spans="1:8" x14ac:dyDescent="0.3">
      <c r="A1" s="80" t="s">
        <v>155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414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423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56</v>
      </c>
      <c r="B7" s="9" t="s">
        <v>124</v>
      </c>
      <c r="C7" s="28">
        <f>IF(Calculator!B7="Corn",Calculator!B15,IF(Calculator!B20="Corn",Calculator!B28,5.17))</f>
        <v>4.9000000000000004</v>
      </c>
      <c r="D7" s="29">
        <f>IF(Calculator!B7="Corn",Calculator!B11,IF(Calculator!B20="Corn",Calculator!B24,220))</f>
        <v>220</v>
      </c>
      <c r="E7" s="22">
        <f>ROUND(C7*D7,2)</f>
        <v>1078</v>
      </c>
      <c r="F7" s="11">
        <v>0</v>
      </c>
      <c r="G7" s="22">
        <f>ROUND(E7*F7,2)</f>
        <v>0</v>
      </c>
      <c r="H7" s="22">
        <f>ROUND(E7-G7,2)</f>
        <v>1078</v>
      </c>
    </row>
    <row r="8" spans="1:8" x14ac:dyDescent="0.3">
      <c r="A8" s="7" t="s">
        <v>11</v>
      </c>
      <c r="C8" s="23"/>
      <c r="E8" s="23">
        <f>SUM(E7:E7)</f>
        <v>1078</v>
      </c>
      <c r="G8" s="12">
        <f>SUM(G7:G7)</f>
        <v>0</v>
      </c>
      <c r="H8" s="12">
        <f>ROUND(E8-G8,2)</f>
        <v>1078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2</v>
      </c>
      <c r="E12" s="23">
        <f>ROUND(C12*D12,2)</f>
        <v>16.22</v>
      </c>
      <c r="F12" s="16">
        <v>0</v>
      </c>
      <c r="G12" s="23">
        <f>ROUND(E12*F12,2)</f>
        <v>0</v>
      </c>
      <c r="H12" s="23">
        <f>ROUND(E12-G12,2)</f>
        <v>16.22</v>
      </c>
    </row>
    <row r="13" spans="1:8" x14ac:dyDescent="0.3">
      <c r="A13" s="14" t="s">
        <v>57</v>
      </c>
      <c r="B13" s="14" t="s">
        <v>16</v>
      </c>
      <c r="C13" s="15">
        <v>6.87</v>
      </c>
      <c r="D13" s="14">
        <v>0.2</v>
      </c>
      <c r="E13" s="23">
        <f>ROUND(C13*D13,2)</f>
        <v>1.37</v>
      </c>
      <c r="F13" s="16">
        <v>0</v>
      </c>
      <c r="G13" s="23">
        <f>ROUND(E13*F13,2)</f>
        <v>0</v>
      </c>
      <c r="H13" s="23">
        <f>ROUND(E13-G13,2)</f>
        <v>1.37</v>
      </c>
    </row>
    <row r="14" spans="1:8" x14ac:dyDescent="0.3">
      <c r="A14" s="13" t="s">
        <v>20</v>
      </c>
      <c r="C14" s="23"/>
      <c r="E14" s="23"/>
    </row>
    <row r="15" spans="1:8" x14ac:dyDescent="0.3">
      <c r="A15" s="14" t="s">
        <v>125</v>
      </c>
      <c r="B15" s="14" t="s">
        <v>21</v>
      </c>
      <c r="C15" s="15">
        <v>39.25</v>
      </c>
      <c r="D15" s="14">
        <v>1.9570000000000001</v>
      </c>
      <c r="E15" s="23">
        <f t="shared" ref="E15:E21" si="0">ROUND(C15*D15,2)</f>
        <v>76.81</v>
      </c>
      <c r="F15" s="16">
        <v>0</v>
      </c>
      <c r="G15" s="23">
        <f t="shared" ref="G15:G21" si="1">ROUND(E15*F15,2)</f>
        <v>0</v>
      </c>
      <c r="H15" s="23">
        <f t="shared" ref="H15:H21" si="2">ROUND(E15-G15,2)</f>
        <v>76.81</v>
      </c>
    </row>
    <row r="16" spans="1:8" x14ac:dyDescent="0.3">
      <c r="A16" s="14" t="s">
        <v>22</v>
      </c>
      <c r="B16" s="14" t="s">
        <v>21</v>
      </c>
      <c r="C16" s="15">
        <v>36.200000000000003</v>
      </c>
      <c r="D16" s="14">
        <v>1.5</v>
      </c>
      <c r="E16" s="23">
        <f t="shared" si="0"/>
        <v>54.3</v>
      </c>
      <c r="F16" s="16">
        <v>0</v>
      </c>
      <c r="G16" s="23">
        <f t="shared" si="1"/>
        <v>0</v>
      </c>
      <c r="H16" s="23">
        <f t="shared" si="2"/>
        <v>54.3</v>
      </c>
    </row>
    <row r="17" spans="1:8" x14ac:dyDescent="0.3">
      <c r="A17" s="14" t="s">
        <v>148</v>
      </c>
      <c r="B17" s="14" t="s">
        <v>19</v>
      </c>
      <c r="C17" s="15">
        <v>4.66</v>
      </c>
      <c r="D17" s="14">
        <v>4</v>
      </c>
      <c r="E17" s="23">
        <f t="shared" si="0"/>
        <v>18.64</v>
      </c>
      <c r="F17" s="16">
        <v>0</v>
      </c>
      <c r="G17" s="23">
        <f t="shared" si="1"/>
        <v>0</v>
      </c>
      <c r="H17" s="23">
        <f t="shared" si="2"/>
        <v>18.64</v>
      </c>
    </row>
    <row r="18" spans="1:8" x14ac:dyDescent="0.3">
      <c r="A18" s="14" t="s">
        <v>149</v>
      </c>
      <c r="B18" s="14" t="s">
        <v>26</v>
      </c>
      <c r="C18" s="15">
        <v>3.5</v>
      </c>
      <c r="D18" s="14">
        <v>2</v>
      </c>
      <c r="E18" s="23">
        <f t="shared" si="0"/>
        <v>7</v>
      </c>
      <c r="F18" s="16">
        <v>0</v>
      </c>
      <c r="G18" s="23">
        <f t="shared" si="1"/>
        <v>0</v>
      </c>
      <c r="H18" s="23">
        <f t="shared" si="2"/>
        <v>7</v>
      </c>
    </row>
    <row r="19" spans="1:8" x14ac:dyDescent="0.3">
      <c r="A19" s="14" t="s">
        <v>126</v>
      </c>
      <c r="B19" s="14" t="s">
        <v>19</v>
      </c>
      <c r="C19" s="15">
        <v>3.46</v>
      </c>
      <c r="D19" s="14">
        <v>32.171199999999999</v>
      </c>
      <c r="E19" s="23">
        <f t="shared" si="0"/>
        <v>111.31</v>
      </c>
      <c r="F19" s="16">
        <v>0</v>
      </c>
      <c r="G19" s="23">
        <f t="shared" si="1"/>
        <v>0</v>
      </c>
      <c r="H19" s="23">
        <f t="shared" si="2"/>
        <v>111.31</v>
      </c>
    </row>
    <row r="20" spans="1:8" x14ac:dyDescent="0.3">
      <c r="A20" s="14" t="s">
        <v>103</v>
      </c>
      <c r="B20" s="14" t="s">
        <v>19</v>
      </c>
      <c r="C20" s="15">
        <v>4</v>
      </c>
      <c r="D20" s="14">
        <v>30</v>
      </c>
      <c r="E20" s="23">
        <f t="shared" si="0"/>
        <v>120</v>
      </c>
      <c r="F20" s="16">
        <v>0</v>
      </c>
      <c r="G20" s="23">
        <f t="shared" si="1"/>
        <v>0</v>
      </c>
      <c r="H20" s="23">
        <f t="shared" si="2"/>
        <v>120</v>
      </c>
    </row>
    <row r="21" spans="1:8" x14ac:dyDescent="0.3">
      <c r="A21" s="14" t="s">
        <v>168</v>
      </c>
      <c r="B21" s="14" t="s">
        <v>21</v>
      </c>
      <c r="C21" s="15">
        <v>31.69</v>
      </c>
      <c r="D21" s="14">
        <v>1</v>
      </c>
      <c r="E21" s="23">
        <f t="shared" si="0"/>
        <v>31.69</v>
      </c>
      <c r="F21" s="16">
        <v>0</v>
      </c>
      <c r="G21" s="23">
        <f t="shared" si="1"/>
        <v>0</v>
      </c>
      <c r="H21" s="23">
        <f t="shared" si="2"/>
        <v>31.69</v>
      </c>
    </row>
    <row r="22" spans="1:8" x14ac:dyDescent="0.3">
      <c r="A22" s="13" t="s">
        <v>23</v>
      </c>
      <c r="C22" s="23"/>
      <c r="E22" s="23"/>
    </row>
    <row r="23" spans="1:8" x14ac:dyDescent="0.3">
      <c r="A23" s="14" t="s">
        <v>424</v>
      </c>
      <c r="B23" s="14" t="s">
        <v>18</v>
      </c>
      <c r="C23" s="15">
        <v>1.48</v>
      </c>
      <c r="D23" s="14">
        <v>13.7</v>
      </c>
      <c r="E23" s="23">
        <f>ROUND(C23*D23,2)</f>
        <v>20.28</v>
      </c>
      <c r="F23" s="16">
        <v>0</v>
      </c>
      <c r="G23" s="23">
        <f>ROUND(E23*F23,2)</f>
        <v>0</v>
      </c>
      <c r="H23" s="23">
        <f>ROUND(E23-G23,2)</f>
        <v>20.28</v>
      </c>
    </row>
    <row r="24" spans="1:8" x14ac:dyDescent="0.3">
      <c r="A24" s="13" t="s">
        <v>24</v>
      </c>
      <c r="C24" s="23"/>
      <c r="E24" s="23"/>
    </row>
    <row r="25" spans="1:8" x14ac:dyDescent="0.3">
      <c r="A25" s="14" t="s">
        <v>25</v>
      </c>
      <c r="B25" s="14" t="s">
        <v>18</v>
      </c>
      <c r="C25" s="15">
        <v>0.25</v>
      </c>
      <c r="D25" s="14">
        <v>32</v>
      </c>
      <c r="E25" s="23">
        <f>ROUND(C25*D25,2)</f>
        <v>8</v>
      </c>
      <c r="F25" s="16">
        <v>0</v>
      </c>
      <c r="G25" s="23">
        <f>ROUND(E25*F25,2)</f>
        <v>0</v>
      </c>
      <c r="H25" s="23">
        <f>ROUND(E25-G25,2)</f>
        <v>8</v>
      </c>
    </row>
    <row r="26" spans="1:8" x14ac:dyDescent="0.3">
      <c r="A26" s="14" t="s">
        <v>59</v>
      </c>
      <c r="B26" s="14" t="s">
        <v>26</v>
      </c>
      <c r="C26" s="15">
        <v>14.29</v>
      </c>
      <c r="D26" s="14">
        <v>0.5</v>
      </c>
      <c r="E26" s="23">
        <f>ROUND(C26*D26,2)</f>
        <v>7.15</v>
      </c>
      <c r="F26" s="16">
        <v>0</v>
      </c>
      <c r="G26" s="23">
        <f>ROUND(E26*F26,2)</f>
        <v>0</v>
      </c>
      <c r="H26" s="23">
        <f>ROUND(E26-G26,2)</f>
        <v>7.15</v>
      </c>
    </row>
    <row r="27" spans="1:8" x14ac:dyDescent="0.3">
      <c r="A27" s="14" t="s">
        <v>104</v>
      </c>
      <c r="B27" s="14" t="s">
        <v>26</v>
      </c>
      <c r="C27" s="15">
        <v>15.01</v>
      </c>
      <c r="D27" s="14">
        <v>1</v>
      </c>
      <c r="E27" s="23">
        <f>ROUND(C27*D27,2)</f>
        <v>15.01</v>
      </c>
      <c r="F27" s="16">
        <v>0</v>
      </c>
      <c r="G27" s="23">
        <f>ROUND(E27*F27,2)</f>
        <v>0</v>
      </c>
      <c r="H27" s="23">
        <f>ROUND(E27-G27,2)</f>
        <v>15.01</v>
      </c>
    </row>
    <row r="28" spans="1:8" x14ac:dyDescent="0.3">
      <c r="A28" s="14" t="s">
        <v>127</v>
      </c>
      <c r="B28" s="14" t="s">
        <v>26</v>
      </c>
      <c r="C28" s="15">
        <v>2.71</v>
      </c>
      <c r="D28" s="14">
        <v>4</v>
      </c>
      <c r="E28" s="23">
        <f>ROUND(C28*D28,2)</f>
        <v>10.84</v>
      </c>
      <c r="F28" s="16">
        <v>0</v>
      </c>
      <c r="G28" s="23">
        <f>ROUND(E28*F28,2)</f>
        <v>0</v>
      </c>
      <c r="H28" s="23">
        <f>ROUND(E28-G28,2)</f>
        <v>10.84</v>
      </c>
    </row>
    <row r="29" spans="1:8" x14ac:dyDescent="0.3">
      <c r="A29" s="14" t="s">
        <v>128</v>
      </c>
      <c r="B29" s="14" t="s">
        <v>26</v>
      </c>
      <c r="C29" s="15">
        <v>9.6300000000000008</v>
      </c>
      <c r="D29" s="14">
        <v>3.6</v>
      </c>
      <c r="E29" s="23">
        <f>ROUND(C29*D29,2)</f>
        <v>34.67</v>
      </c>
      <c r="F29" s="16">
        <v>0</v>
      </c>
      <c r="G29" s="23">
        <f>ROUND(E29*F29,2)</f>
        <v>0</v>
      </c>
      <c r="H29" s="23">
        <f>ROUND(E29-G29,2)</f>
        <v>34.67</v>
      </c>
    </row>
    <row r="30" spans="1:8" x14ac:dyDescent="0.3">
      <c r="A30" s="13" t="s">
        <v>27</v>
      </c>
      <c r="C30" s="23"/>
      <c r="E30" s="23"/>
    </row>
    <row r="31" spans="1:8" x14ac:dyDescent="0.3">
      <c r="A31" s="14" t="s">
        <v>110</v>
      </c>
      <c r="B31" s="14" t="s">
        <v>18</v>
      </c>
      <c r="C31" s="15">
        <v>0.56000000000000005</v>
      </c>
      <c r="D31" s="14">
        <v>1.28</v>
      </c>
      <c r="E31" s="23">
        <f>ROUND(C31*D31,2)</f>
        <v>0.72</v>
      </c>
      <c r="F31" s="16">
        <v>0</v>
      </c>
      <c r="G31" s="23">
        <f>ROUND(E31*F31,2)</f>
        <v>0</v>
      </c>
      <c r="H31" s="23">
        <f>ROUND(E31-G31,2)</f>
        <v>0.72</v>
      </c>
    </row>
    <row r="32" spans="1:8" x14ac:dyDescent="0.3">
      <c r="A32" s="13" t="s">
        <v>30</v>
      </c>
      <c r="C32" s="23"/>
      <c r="E32" s="23"/>
    </row>
    <row r="33" spans="1:8" x14ac:dyDescent="0.3">
      <c r="A33" s="14" t="s">
        <v>31</v>
      </c>
      <c r="B33" s="14" t="s">
        <v>32</v>
      </c>
      <c r="C33" s="15">
        <v>0.24</v>
      </c>
      <c r="D33" s="14">
        <v>33</v>
      </c>
      <c r="E33" s="23">
        <f>ROUND(C33*D33,2)</f>
        <v>7.92</v>
      </c>
      <c r="F33" s="16">
        <v>0</v>
      </c>
      <c r="G33" s="23">
        <f>ROUND(E33*F33,2)</f>
        <v>0</v>
      </c>
      <c r="H33" s="23">
        <f>ROUND(E33-G33,2)</f>
        <v>7.92</v>
      </c>
    </row>
    <row r="34" spans="1:8" x14ac:dyDescent="0.3">
      <c r="A34" s="13" t="s">
        <v>33</v>
      </c>
      <c r="C34" s="23"/>
      <c r="E34" s="23"/>
    </row>
    <row r="35" spans="1:8" x14ac:dyDescent="0.3">
      <c r="A35" s="14" t="s">
        <v>150</v>
      </c>
      <c r="B35" s="14" t="s">
        <v>60</v>
      </c>
      <c r="C35" s="15">
        <v>3.61</v>
      </c>
      <c r="D35" s="14">
        <v>34</v>
      </c>
      <c r="E35" s="23">
        <f>ROUND(C35*D35,2)</f>
        <v>122.74</v>
      </c>
      <c r="F35" s="16">
        <v>0</v>
      </c>
      <c r="G35" s="23">
        <f>ROUND(E35*F35,2)</f>
        <v>0</v>
      </c>
      <c r="H35" s="23">
        <f>ROUND(E35-G35,2)</f>
        <v>122.74</v>
      </c>
    </row>
    <row r="36" spans="1:8" x14ac:dyDescent="0.3">
      <c r="A36" s="13" t="s">
        <v>114</v>
      </c>
      <c r="C36" s="23"/>
      <c r="E36" s="23"/>
    </row>
    <row r="37" spans="1:8" x14ac:dyDescent="0.3">
      <c r="A37" s="14" t="s">
        <v>115</v>
      </c>
      <c r="B37" s="14" t="s">
        <v>26</v>
      </c>
      <c r="C37" s="15">
        <v>3.3</v>
      </c>
      <c r="D37" s="14">
        <v>0.6</v>
      </c>
      <c r="E37" s="23">
        <f>ROUND(C37*D37,2)</f>
        <v>1.98</v>
      </c>
      <c r="F37" s="16">
        <v>0</v>
      </c>
      <c r="G37" s="23">
        <f>ROUND(E37*F37,2)</f>
        <v>0</v>
      </c>
      <c r="H37" s="23">
        <f>ROUND(E37-G37,2)</f>
        <v>1.98</v>
      </c>
    </row>
    <row r="38" spans="1:8" x14ac:dyDescent="0.3">
      <c r="A38" s="13" t="s">
        <v>61</v>
      </c>
      <c r="C38" s="23"/>
      <c r="E38" s="23"/>
    </row>
    <row r="39" spans="1:8" x14ac:dyDescent="0.3">
      <c r="A39" s="14" t="s">
        <v>62</v>
      </c>
      <c r="B39" s="14" t="s">
        <v>48</v>
      </c>
      <c r="C39" s="15">
        <v>7.5</v>
      </c>
      <c r="D39" s="14">
        <v>1</v>
      </c>
      <c r="E39" s="23">
        <f>ROUND(C39*D39,2)</f>
        <v>7.5</v>
      </c>
      <c r="F39" s="16">
        <v>0</v>
      </c>
      <c r="G39" s="23">
        <f>ROUND(E39*F39,2)</f>
        <v>0</v>
      </c>
      <c r="H39" s="23">
        <f>ROUND(E39-G39,2)</f>
        <v>7.5</v>
      </c>
    </row>
    <row r="40" spans="1:8" x14ac:dyDescent="0.3">
      <c r="A40" s="14" t="s">
        <v>184</v>
      </c>
      <c r="B40" s="14" t="s">
        <v>21</v>
      </c>
      <c r="C40" s="15">
        <v>8</v>
      </c>
      <c r="D40" s="14">
        <v>1</v>
      </c>
      <c r="E40" s="23">
        <f>ROUND(C40*D40,2)</f>
        <v>8</v>
      </c>
      <c r="F40" s="16">
        <v>0</v>
      </c>
      <c r="G40" s="23">
        <f>ROUND(E40*F40,2)</f>
        <v>0</v>
      </c>
      <c r="H40" s="23">
        <f>ROUND(E40-G40,2)</f>
        <v>8</v>
      </c>
    </row>
    <row r="41" spans="1:8" x14ac:dyDescent="0.3">
      <c r="A41" s="13" t="s">
        <v>131</v>
      </c>
      <c r="C41" s="23"/>
      <c r="E41" s="23"/>
    </row>
    <row r="42" spans="1:8" x14ac:dyDescent="0.3">
      <c r="A42" s="14" t="s">
        <v>132</v>
      </c>
      <c r="B42" s="14" t="s">
        <v>124</v>
      </c>
      <c r="C42" s="15">
        <v>0.23</v>
      </c>
      <c r="D42" s="14">
        <f>D7</f>
        <v>220</v>
      </c>
      <c r="E42" s="23">
        <f>ROUND(C42*D42,2)</f>
        <v>50.6</v>
      </c>
      <c r="F42" s="16">
        <v>0</v>
      </c>
      <c r="G42" s="23">
        <f>ROUND(E42*F42,2)</f>
        <v>0</v>
      </c>
      <c r="H42" s="23">
        <f>ROUND(E42-G42,2)</f>
        <v>50.6</v>
      </c>
    </row>
    <row r="43" spans="1:8" x14ac:dyDescent="0.3">
      <c r="A43" s="13" t="s">
        <v>34</v>
      </c>
      <c r="C43" s="23"/>
      <c r="E43" s="23"/>
    </row>
    <row r="44" spans="1:8" x14ac:dyDescent="0.3">
      <c r="A44" s="14" t="s">
        <v>35</v>
      </c>
      <c r="B44" s="14" t="s">
        <v>36</v>
      </c>
      <c r="C44" s="15">
        <v>65</v>
      </c>
      <c r="D44" s="14">
        <v>0.66600000000000004</v>
      </c>
      <c r="E44" s="23">
        <f>ROUND(C44*D44,2)</f>
        <v>43.29</v>
      </c>
      <c r="F44" s="16">
        <v>0</v>
      </c>
      <c r="G44" s="23">
        <f>ROUND(E44*F44,2)</f>
        <v>0</v>
      </c>
      <c r="H44" s="23">
        <f>ROUND(E44-G44,2)</f>
        <v>43.29</v>
      </c>
    </row>
    <row r="45" spans="1:8" x14ac:dyDescent="0.3">
      <c r="A45" s="13" t="s">
        <v>116</v>
      </c>
      <c r="C45" s="23"/>
      <c r="E45" s="23"/>
    </row>
    <row r="46" spans="1:8" x14ac:dyDescent="0.3">
      <c r="A46" s="14" t="s">
        <v>133</v>
      </c>
      <c r="B46" s="14" t="s">
        <v>48</v>
      </c>
      <c r="C46" s="15">
        <v>6</v>
      </c>
      <c r="D46" s="14">
        <v>1</v>
      </c>
      <c r="E46" s="23">
        <f>ROUND(C46*D46,2)</f>
        <v>6</v>
      </c>
      <c r="F46" s="16">
        <v>0</v>
      </c>
      <c r="G46" s="23">
        <f>ROUND(E46*F46,2)</f>
        <v>0</v>
      </c>
      <c r="H46" s="23">
        <f>ROUND(E46-G46,2)</f>
        <v>6</v>
      </c>
    </row>
    <row r="47" spans="1:8" x14ac:dyDescent="0.3">
      <c r="A47" s="13" t="s">
        <v>118</v>
      </c>
      <c r="C47" s="23"/>
      <c r="E47" s="23"/>
    </row>
    <row r="48" spans="1:8" x14ac:dyDescent="0.3">
      <c r="A48" s="14" t="s">
        <v>119</v>
      </c>
      <c r="B48" s="14" t="s">
        <v>48</v>
      </c>
      <c r="C48" s="15">
        <v>10</v>
      </c>
      <c r="D48" s="14">
        <v>0.33300000000000002</v>
      </c>
      <c r="E48" s="23">
        <f>ROUND(C48*D48,2)</f>
        <v>3.33</v>
      </c>
      <c r="F48" s="16">
        <v>0</v>
      </c>
      <c r="G48" s="23">
        <f>ROUND(E48*F48,2)</f>
        <v>0</v>
      </c>
      <c r="H48" s="23">
        <f>ROUND(E48-G48,2)</f>
        <v>3.33</v>
      </c>
    </row>
    <row r="49" spans="1:8" x14ac:dyDescent="0.3">
      <c r="A49" s="13" t="s">
        <v>37</v>
      </c>
      <c r="C49" s="23"/>
      <c r="E49" s="23"/>
    </row>
    <row r="50" spans="1:8" x14ac:dyDescent="0.3">
      <c r="A50" s="14" t="s">
        <v>38</v>
      </c>
      <c r="B50" s="14" t="s">
        <v>39</v>
      </c>
      <c r="C50" s="15">
        <v>17.940000000000001</v>
      </c>
      <c r="D50" s="14">
        <v>0.44850000000000001</v>
      </c>
      <c r="E50" s="23">
        <f>ROUND(C50*D50,2)</f>
        <v>8.0500000000000007</v>
      </c>
      <c r="F50" s="16">
        <v>0</v>
      </c>
      <c r="G50" s="23">
        <f>ROUND(E50*F50,2)</f>
        <v>0</v>
      </c>
      <c r="H50" s="23">
        <f>ROUND(E50-G50,2)</f>
        <v>8.0500000000000007</v>
      </c>
    </row>
    <row r="51" spans="1:8" x14ac:dyDescent="0.3">
      <c r="A51" s="14" t="s">
        <v>134</v>
      </c>
      <c r="B51" s="14" t="s">
        <v>39</v>
      </c>
      <c r="C51" s="15">
        <v>17.940000000000001</v>
      </c>
      <c r="D51" s="14">
        <v>0.12770000000000001</v>
      </c>
      <c r="E51" s="23">
        <f>ROUND(C51*D51,2)</f>
        <v>2.29</v>
      </c>
      <c r="F51" s="16">
        <v>0</v>
      </c>
      <c r="G51" s="23">
        <f>ROUND(E51*F51,2)</f>
        <v>0</v>
      </c>
      <c r="H51" s="23">
        <f>ROUND(E51-G51,2)</f>
        <v>2.29</v>
      </c>
    </row>
    <row r="52" spans="1:8" x14ac:dyDescent="0.3">
      <c r="A52" s="13" t="s">
        <v>40</v>
      </c>
      <c r="C52" s="23"/>
      <c r="E52" s="23"/>
    </row>
    <row r="53" spans="1:8" x14ac:dyDescent="0.3">
      <c r="A53" s="14" t="s">
        <v>41</v>
      </c>
      <c r="B53" s="14" t="s">
        <v>39</v>
      </c>
      <c r="C53" s="15">
        <v>9.06</v>
      </c>
      <c r="D53" s="14">
        <v>0.32500000000000001</v>
      </c>
      <c r="E53" s="23">
        <f>ROUND(C53*D53,2)</f>
        <v>2.94</v>
      </c>
      <c r="F53" s="16">
        <v>0</v>
      </c>
      <c r="G53" s="23">
        <f>ROUND(E53*F53,2)</f>
        <v>0</v>
      </c>
      <c r="H53" s="23">
        <f>ROUND(E53-G53,2)</f>
        <v>2.94</v>
      </c>
    </row>
    <row r="54" spans="1:8" x14ac:dyDescent="0.3">
      <c r="A54" s="14" t="s">
        <v>42</v>
      </c>
      <c r="B54" s="14" t="s">
        <v>39</v>
      </c>
      <c r="C54" s="15">
        <v>9.06</v>
      </c>
      <c r="D54" s="14">
        <v>6.25E-2</v>
      </c>
      <c r="E54" s="23">
        <f>ROUND(C54*D54,2)</f>
        <v>0.56999999999999995</v>
      </c>
      <c r="F54" s="16">
        <v>0</v>
      </c>
      <c r="G54" s="23">
        <f>ROUND(E54*F54,2)</f>
        <v>0</v>
      </c>
      <c r="H54" s="23">
        <f>ROUND(E54-G54,2)</f>
        <v>0.56999999999999995</v>
      </c>
    </row>
    <row r="55" spans="1:8" x14ac:dyDescent="0.3">
      <c r="A55" s="13" t="s">
        <v>43</v>
      </c>
      <c r="C55" s="23"/>
      <c r="E55" s="23"/>
    </row>
    <row r="56" spans="1:8" x14ac:dyDescent="0.3">
      <c r="A56" s="14" t="s">
        <v>42</v>
      </c>
      <c r="B56" s="14" t="s">
        <v>39</v>
      </c>
      <c r="C56" s="15">
        <v>9.06</v>
      </c>
      <c r="D56" s="14">
        <v>0.14630000000000001</v>
      </c>
      <c r="E56" s="23">
        <f>ROUND(C56*D56,2)</f>
        <v>1.33</v>
      </c>
      <c r="F56" s="16">
        <v>0</v>
      </c>
      <c r="G56" s="23">
        <f>ROUND(E56*F56,2)</f>
        <v>0</v>
      </c>
      <c r="H56" s="23">
        <f>ROUND(E56-G56,2)</f>
        <v>1.33</v>
      </c>
    </row>
    <row r="57" spans="1:8" x14ac:dyDescent="0.3">
      <c r="A57" s="14" t="s">
        <v>44</v>
      </c>
      <c r="B57" s="14" t="s">
        <v>39</v>
      </c>
      <c r="C57" s="15">
        <v>17.95</v>
      </c>
      <c r="D57" s="14">
        <v>0.44790000000000002</v>
      </c>
      <c r="E57" s="23">
        <f>ROUND(C57*D57,2)</f>
        <v>8.0399999999999991</v>
      </c>
      <c r="F57" s="16">
        <v>0</v>
      </c>
      <c r="G57" s="23">
        <f>ROUND(E57*F57,2)</f>
        <v>0</v>
      </c>
      <c r="H57" s="23">
        <f>ROUND(E57-G57,2)</f>
        <v>8.0399999999999991</v>
      </c>
    </row>
    <row r="58" spans="1:8" x14ac:dyDescent="0.3">
      <c r="A58" s="13" t="s">
        <v>45</v>
      </c>
      <c r="C58" s="23"/>
      <c r="E58" s="23"/>
    </row>
    <row r="59" spans="1:8" x14ac:dyDescent="0.3">
      <c r="A59" s="14" t="s">
        <v>38</v>
      </c>
      <c r="B59" s="14" t="s">
        <v>19</v>
      </c>
      <c r="C59" s="15">
        <v>3.44</v>
      </c>
      <c r="D59" s="14">
        <v>5.0106000000000002</v>
      </c>
      <c r="E59" s="23">
        <f>ROUND(C59*D59,2)</f>
        <v>17.239999999999998</v>
      </c>
      <c r="F59" s="16">
        <v>0</v>
      </c>
      <c r="G59" s="23">
        <f>ROUND(E59*F59,2)</f>
        <v>0</v>
      </c>
      <c r="H59" s="23">
        <f>ROUND(E59-G59,2)</f>
        <v>17.239999999999998</v>
      </c>
    </row>
    <row r="60" spans="1:8" x14ac:dyDescent="0.3">
      <c r="A60" s="14" t="s">
        <v>134</v>
      </c>
      <c r="B60" s="14" t="s">
        <v>19</v>
      </c>
      <c r="C60" s="15">
        <v>3.44</v>
      </c>
      <c r="D60" s="14">
        <v>1.742</v>
      </c>
      <c r="E60" s="23">
        <f>ROUND(C60*D60,2)</f>
        <v>5.99</v>
      </c>
      <c r="F60" s="16">
        <v>0</v>
      </c>
      <c r="G60" s="23">
        <f>ROUND(E60*F60,2)</f>
        <v>0</v>
      </c>
      <c r="H60" s="23">
        <f>ROUND(E60-G60,2)</f>
        <v>5.99</v>
      </c>
    </row>
    <row r="61" spans="1:8" x14ac:dyDescent="0.3">
      <c r="A61" s="14" t="s">
        <v>46</v>
      </c>
      <c r="B61" s="14" t="s">
        <v>19</v>
      </c>
      <c r="C61" s="15">
        <v>3.44</v>
      </c>
      <c r="D61" s="14">
        <v>10.590199999999999</v>
      </c>
      <c r="E61" s="23">
        <f>ROUND(C61*D61,2)</f>
        <v>36.43</v>
      </c>
      <c r="F61" s="16">
        <v>0</v>
      </c>
      <c r="G61" s="23">
        <f>ROUND(E61*F61,2)</f>
        <v>0</v>
      </c>
      <c r="H61" s="23">
        <f>ROUND(E61-G61,2)</f>
        <v>36.43</v>
      </c>
    </row>
    <row r="62" spans="1:8" x14ac:dyDescent="0.3">
      <c r="A62" s="13" t="s">
        <v>47</v>
      </c>
      <c r="C62" s="23"/>
      <c r="E62" s="23"/>
    </row>
    <row r="63" spans="1:8" x14ac:dyDescent="0.3">
      <c r="A63" s="14" t="s">
        <v>42</v>
      </c>
      <c r="B63" s="14" t="s">
        <v>48</v>
      </c>
      <c r="C63" s="15">
        <v>13.41</v>
      </c>
      <c r="D63" s="14">
        <v>1</v>
      </c>
      <c r="E63" s="23">
        <f>ROUND(C63*D63,2)</f>
        <v>13.41</v>
      </c>
      <c r="F63" s="16">
        <v>0</v>
      </c>
      <c r="G63" s="23">
        <f>ROUND(E63*F63,2)</f>
        <v>0</v>
      </c>
      <c r="H63" s="23">
        <f t="shared" ref="H63:H69" si="3">ROUND(E63-G63,2)</f>
        <v>13.41</v>
      </c>
    </row>
    <row r="64" spans="1:8" x14ac:dyDescent="0.3">
      <c r="A64" s="14" t="s">
        <v>38</v>
      </c>
      <c r="B64" s="14" t="s">
        <v>48</v>
      </c>
      <c r="C64" s="15">
        <v>4.12</v>
      </c>
      <c r="D64" s="14">
        <v>1</v>
      </c>
      <c r="E64" s="23">
        <f>ROUND(C64*D64,2)</f>
        <v>4.12</v>
      </c>
      <c r="F64" s="16">
        <v>0</v>
      </c>
      <c r="G64" s="23">
        <f>ROUND(E64*F64,2)</f>
        <v>0</v>
      </c>
      <c r="H64" s="23">
        <f t="shared" si="3"/>
        <v>4.12</v>
      </c>
    </row>
    <row r="65" spans="1:8" x14ac:dyDescent="0.3">
      <c r="A65" s="14" t="s">
        <v>134</v>
      </c>
      <c r="B65" s="14" t="s">
        <v>48</v>
      </c>
      <c r="C65" s="15">
        <v>6.16</v>
      </c>
      <c r="D65" s="14">
        <v>1</v>
      </c>
      <c r="E65" s="23">
        <f>ROUND(C65*D65,2)</f>
        <v>6.16</v>
      </c>
      <c r="F65" s="16">
        <v>0</v>
      </c>
      <c r="G65" s="23">
        <f>ROUND(E65*F65,2)</f>
        <v>0</v>
      </c>
      <c r="H65" s="23">
        <f t="shared" si="3"/>
        <v>6.16</v>
      </c>
    </row>
    <row r="66" spans="1:8" x14ac:dyDescent="0.3">
      <c r="A66" s="14" t="s">
        <v>46</v>
      </c>
      <c r="B66" s="14" t="s">
        <v>48</v>
      </c>
      <c r="C66" s="15">
        <v>7.16</v>
      </c>
      <c r="D66" s="14">
        <v>1</v>
      </c>
      <c r="E66" s="23">
        <f>ROUND(C66*D66,2)</f>
        <v>7.16</v>
      </c>
      <c r="F66" s="16">
        <v>0</v>
      </c>
      <c r="G66" s="23">
        <f>ROUND(E66*F66,2)</f>
        <v>0</v>
      </c>
      <c r="H66" s="23">
        <f t="shared" si="3"/>
        <v>7.16</v>
      </c>
    </row>
    <row r="67" spans="1:8" x14ac:dyDescent="0.3">
      <c r="A67" s="9" t="s">
        <v>49</v>
      </c>
      <c r="B67" s="9" t="s">
        <v>48</v>
      </c>
      <c r="C67" s="10">
        <v>40.86</v>
      </c>
      <c r="D67" s="9">
        <v>1</v>
      </c>
      <c r="E67" s="22">
        <f>ROUND(C67*D67,2)</f>
        <v>40.86</v>
      </c>
      <c r="F67" s="11">
        <v>0</v>
      </c>
      <c r="G67" s="22">
        <f>ROUND(E67*F67,2)</f>
        <v>0</v>
      </c>
      <c r="H67" s="22">
        <f t="shared" si="3"/>
        <v>40.86</v>
      </c>
    </row>
    <row r="68" spans="1:8" x14ac:dyDescent="0.3">
      <c r="A68" s="7" t="s">
        <v>50</v>
      </c>
      <c r="C68" s="23"/>
      <c r="E68" s="23">
        <f>SUM(E12:E67)</f>
        <v>939.95999999999992</v>
      </c>
      <c r="G68" s="12">
        <f>SUM(G12:G67)</f>
        <v>0</v>
      </c>
      <c r="H68" s="12">
        <f t="shared" si="3"/>
        <v>939.96</v>
      </c>
    </row>
    <row r="69" spans="1:8" x14ac:dyDescent="0.3">
      <c r="A69" s="7" t="s">
        <v>51</v>
      </c>
      <c r="C69" s="23"/>
      <c r="E69" s="23">
        <f>+E8-E68</f>
        <v>138.04000000000008</v>
      </c>
      <c r="G69" s="12">
        <f>+G8-G68</f>
        <v>0</v>
      </c>
      <c r="H69" s="12">
        <f t="shared" si="3"/>
        <v>138.04</v>
      </c>
    </row>
    <row r="70" spans="1:8" x14ac:dyDescent="0.3">
      <c r="A70" t="s">
        <v>12</v>
      </c>
      <c r="C70" s="23"/>
      <c r="E70" s="23"/>
    </row>
    <row r="71" spans="1:8" x14ac:dyDescent="0.3">
      <c r="A71" s="7" t="s">
        <v>52</v>
      </c>
      <c r="C71" s="23"/>
      <c r="E71" s="23"/>
    </row>
    <row r="72" spans="1:8" x14ac:dyDescent="0.3">
      <c r="A72" s="14" t="s">
        <v>42</v>
      </c>
      <c r="B72" s="14" t="s">
        <v>48</v>
      </c>
      <c r="C72" s="15">
        <v>27.88</v>
      </c>
      <c r="D72" s="14">
        <v>1</v>
      </c>
      <c r="E72" s="23">
        <f>ROUND(C72*D72,2)</f>
        <v>27.88</v>
      </c>
      <c r="F72" s="16">
        <v>0</v>
      </c>
      <c r="G72" s="23">
        <f>ROUND(E72*F72,2)</f>
        <v>0</v>
      </c>
      <c r="H72" s="23">
        <f t="shared" ref="H72:H78" si="4">ROUND(E72-G72,2)</f>
        <v>27.88</v>
      </c>
    </row>
    <row r="73" spans="1:8" x14ac:dyDescent="0.3">
      <c r="A73" s="14" t="s">
        <v>38</v>
      </c>
      <c r="B73" s="14" t="s">
        <v>48</v>
      </c>
      <c r="C73" s="15">
        <v>31.86</v>
      </c>
      <c r="D73" s="14">
        <v>1</v>
      </c>
      <c r="E73" s="23">
        <f>ROUND(C73*D73,2)</f>
        <v>31.86</v>
      </c>
      <c r="F73" s="16">
        <v>0</v>
      </c>
      <c r="G73" s="23">
        <f>ROUND(E73*F73,2)</f>
        <v>0</v>
      </c>
      <c r="H73" s="23">
        <f t="shared" si="4"/>
        <v>31.86</v>
      </c>
    </row>
    <row r="74" spans="1:8" x14ac:dyDescent="0.3">
      <c r="A74" s="14" t="s">
        <v>134</v>
      </c>
      <c r="B74" s="14" t="s">
        <v>48</v>
      </c>
      <c r="C74" s="15">
        <v>29.49</v>
      </c>
      <c r="D74" s="14">
        <v>1</v>
      </c>
      <c r="E74" s="23">
        <f>ROUND(C74*D74,2)</f>
        <v>29.49</v>
      </c>
      <c r="F74" s="16">
        <v>0</v>
      </c>
      <c r="G74" s="23">
        <f>ROUND(E74*F74,2)</f>
        <v>0</v>
      </c>
      <c r="H74" s="23">
        <f t="shared" si="4"/>
        <v>29.49</v>
      </c>
    </row>
    <row r="75" spans="1:8" x14ac:dyDescent="0.3">
      <c r="A75" s="9" t="s">
        <v>46</v>
      </c>
      <c r="B75" s="9" t="s">
        <v>48</v>
      </c>
      <c r="C75" s="10">
        <v>74.47</v>
      </c>
      <c r="D75" s="9">
        <v>1</v>
      </c>
      <c r="E75" s="22">
        <f>ROUND(C75*D75,2)</f>
        <v>74.47</v>
      </c>
      <c r="F75" s="11">
        <v>0</v>
      </c>
      <c r="G75" s="22">
        <f>ROUND(E75*F75,2)</f>
        <v>0</v>
      </c>
      <c r="H75" s="22">
        <f t="shared" si="4"/>
        <v>74.47</v>
      </c>
    </row>
    <row r="76" spans="1:8" x14ac:dyDescent="0.3">
      <c r="A76" s="7" t="s">
        <v>53</v>
      </c>
      <c r="C76" s="23"/>
      <c r="E76" s="23">
        <f>SUM(E72:E75)</f>
        <v>163.69999999999999</v>
      </c>
      <c r="G76" s="12">
        <f>SUM(G72:G75)</f>
        <v>0</v>
      </c>
      <c r="H76" s="12">
        <f t="shared" si="4"/>
        <v>163.69999999999999</v>
      </c>
    </row>
    <row r="77" spans="1:8" x14ac:dyDescent="0.3">
      <c r="A77" s="7" t="s">
        <v>54</v>
      </c>
      <c r="C77" s="23"/>
      <c r="E77" s="23">
        <f>+E68+E76</f>
        <v>1103.6599999999999</v>
      </c>
      <c r="G77" s="12">
        <f>+G68+G76</f>
        <v>0</v>
      </c>
      <c r="H77" s="12">
        <f t="shared" si="4"/>
        <v>1103.6600000000001</v>
      </c>
    </row>
    <row r="78" spans="1:8" x14ac:dyDescent="0.3">
      <c r="A78" s="7" t="s">
        <v>55</v>
      </c>
      <c r="C78" s="23"/>
      <c r="E78" s="23">
        <f>+E8-E77</f>
        <v>-25.659999999999854</v>
      </c>
      <c r="G78" s="12">
        <f>+G8-G77</f>
        <v>0</v>
      </c>
      <c r="H78" s="12">
        <f t="shared" si="4"/>
        <v>-25.66</v>
      </c>
    </row>
    <row r="79" spans="1:8" x14ac:dyDescent="0.3">
      <c r="A79" t="s">
        <v>120</v>
      </c>
      <c r="C79" s="23"/>
      <c r="E79" s="23"/>
    </row>
    <row r="80" spans="1:8" x14ac:dyDescent="0.3">
      <c r="A80" t="s">
        <v>425</v>
      </c>
      <c r="C80" s="23"/>
      <c r="E80" s="23"/>
    </row>
    <row r="81" spans="1:5" x14ac:dyDescent="0.3">
      <c r="C81" s="23"/>
      <c r="E81" s="23"/>
    </row>
    <row r="82" spans="1:5" x14ac:dyDescent="0.3">
      <c r="A82" s="7" t="s">
        <v>121</v>
      </c>
      <c r="C82" s="23"/>
      <c r="E82" s="23"/>
    </row>
    <row r="83" spans="1:5" x14ac:dyDescent="0.3">
      <c r="A83" s="7" t="s">
        <v>122</v>
      </c>
      <c r="C83" s="23"/>
      <c r="E83" s="23"/>
    </row>
    <row r="84" spans="1:5" x14ac:dyDescent="0.3">
      <c r="C84" s="23"/>
      <c r="E84" s="23"/>
    </row>
    <row r="85" spans="1:5" x14ac:dyDescent="0.3">
      <c r="C85" s="23"/>
      <c r="E85" s="23"/>
    </row>
    <row r="86" spans="1:5" x14ac:dyDescent="0.3">
      <c r="C86" s="23"/>
      <c r="E86" s="23"/>
    </row>
    <row r="87" spans="1:5" x14ac:dyDescent="0.3">
      <c r="C87" s="23"/>
      <c r="E87" s="23"/>
    </row>
    <row r="88" spans="1:5" x14ac:dyDescent="0.3">
      <c r="C88" s="23"/>
      <c r="E88" s="23"/>
    </row>
    <row r="89" spans="1:5" x14ac:dyDescent="0.3">
      <c r="C89" s="23"/>
      <c r="E89" s="23"/>
    </row>
    <row r="90" spans="1:5" x14ac:dyDescent="0.3">
      <c r="C90" s="23"/>
      <c r="E90" s="23"/>
    </row>
    <row r="91" spans="1:5" x14ac:dyDescent="0.3">
      <c r="C91" s="23"/>
      <c r="E91" s="23"/>
    </row>
    <row r="92" spans="1:5" x14ac:dyDescent="0.3">
      <c r="C92" s="23"/>
      <c r="E92" s="23"/>
    </row>
    <row r="93" spans="1:5" x14ac:dyDescent="0.3">
      <c r="C93" s="23"/>
      <c r="E93" s="23"/>
    </row>
    <row r="94" spans="1:5" x14ac:dyDescent="0.3">
      <c r="C94" s="23"/>
      <c r="E94" s="23"/>
    </row>
    <row r="95" spans="1:5" x14ac:dyDescent="0.3">
      <c r="C95" s="23"/>
      <c r="E95" s="23"/>
    </row>
    <row r="96" spans="1:5" x14ac:dyDescent="0.3">
      <c r="C96" s="23"/>
      <c r="E96" s="23"/>
    </row>
    <row r="97" spans="1:8" x14ac:dyDescent="0.3">
      <c r="C97" s="23"/>
      <c r="E97" s="23"/>
    </row>
    <row r="98" spans="1:8" x14ac:dyDescent="0.3">
      <c r="A98" t="str" cm="1">
        <f t="array" aca="1" ref="A98" ca="1">MID(CELL("filename",A1),FIND("]",CELL("filename",A1))+1,256)</f>
        <v>corn1</v>
      </c>
      <c r="C98" s="23"/>
      <c r="E98" s="23"/>
    </row>
    <row r="99" spans="1:8" x14ac:dyDescent="0.3">
      <c r="A99" s="7" t="s">
        <v>50</v>
      </c>
      <c r="E99" s="25">
        <f>VLOOKUP(A99,$A$1:$H$98,5,FALSE)</f>
        <v>939.95999999999992</v>
      </c>
    </row>
    <row r="100" spans="1:8" x14ac:dyDescent="0.3">
      <c r="A100" s="7" t="s">
        <v>293</v>
      </c>
      <c r="E100" s="25">
        <f>VLOOKUP(A100,$A$1:$H$98,5,FALSE)</f>
        <v>163.69999999999999</v>
      </c>
    </row>
    <row r="101" spans="1:8" x14ac:dyDescent="0.3">
      <c r="A101" s="7" t="s">
        <v>294</v>
      </c>
      <c r="E101" s="25">
        <f t="shared" ref="E101" si="5">VLOOKUP(A101,$A$1:$H$98,5,FALSE)</f>
        <v>1103.6599999999999</v>
      </c>
    </row>
    <row r="102" spans="1:8" x14ac:dyDescent="0.3">
      <c r="A102" s="4" t="s">
        <v>55</v>
      </c>
      <c r="B102" s="1"/>
      <c r="C102" s="1"/>
      <c r="D102" s="1"/>
      <c r="E102" s="27">
        <f>VLOOKUP(A102,$A$1:$H$98,5,FALSE)</f>
        <v>-25.659999999999854</v>
      </c>
    </row>
    <row r="104" spans="1:8" x14ac:dyDescent="0.3">
      <c r="A104" s="21" t="s">
        <v>255</v>
      </c>
      <c r="B104" s="26"/>
      <c r="C104" s="26"/>
    </row>
    <row r="105" spans="1:8" x14ac:dyDescent="0.3">
      <c r="A105" s="25">
        <f>E102</f>
        <v>-25.659999999999854</v>
      </c>
      <c r="B105" s="25">
        <f ca="1">C105-Calculator!$B$16</f>
        <v>4.0000000000000009</v>
      </c>
      <c r="C105" s="25">
        <f ca="1">D105-Calculator!$B$16</f>
        <v>4.3000000000000007</v>
      </c>
      <c r="D105" s="25">
        <f ca="1">E105-Calculator!$B$16</f>
        <v>4.6000000000000005</v>
      </c>
      <c r="E105" s="25" cm="1">
        <f t="array" aca="1" ref="E105" ca="1">IF(MID(CELL("filename",A1),FIND("]",CELL("filename",A1))+1,256)=Calculator!AR2,Calculator!B15,5.5)</f>
        <v>4.9000000000000004</v>
      </c>
      <c r="F105" s="25">
        <f ca="1">E105+Calculator!$B$16</f>
        <v>5.2</v>
      </c>
      <c r="G105" s="25">
        <f ca="1">F105+Calculator!$B$16</f>
        <v>5.5</v>
      </c>
      <c r="H105" s="25">
        <f ca="1">G105+Calculator!$B$16</f>
        <v>5.8</v>
      </c>
    </row>
    <row r="106" spans="1:8" x14ac:dyDescent="0.3">
      <c r="A106">
        <f ca="1">A107-Calculator!$B$12</f>
        <v>205</v>
      </c>
      <c r="B106">
        <f t="dataTable" ref="B106:H112" dt2D="1" dtr="1" r1="C7" r2="D7" ca="1"/>
        <v>-280.20999999999981</v>
      </c>
      <c r="C106">
        <v>-218.70999999999981</v>
      </c>
      <c r="D106">
        <v>-157.20999999999981</v>
      </c>
      <c r="E106">
        <v>-95.709999999999809</v>
      </c>
      <c r="F106">
        <v>-34.209999999999809</v>
      </c>
      <c r="G106">
        <v>27.290000000000191</v>
      </c>
      <c r="H106">
        <v>88.790000000000191</v>
      </c>
    </row>
    <row r="107" spans="1:8" x14ac:dyDescent="0.3">
      <c r="A107">
        <f ca="1">A108-Calculator!$B$12</f>
        <v>210</v>
      </c>
      <c r="B107">
        <v>-261.3599999999999</v>
      </c>
      <c r="C107">
        <v>-198.3599999999999</v>
      </c>
      <c r="D107">
        <v>-135.3599999999999</v>
      </c>
      <c r="E107">
        <v>-72.3599999999999</v>
      </c>
      <c r="F107">
        <v>-9.3599999999999</v>
      </c>
      <c r="G107">
        <v>53.6400000000001</v>
      </c>
      <c r="H107">
        <v>116.6400000000001</v>
      </c>
    </row>
    <row r="108" spans="1:8" x14ac:dyDescent="0.3">
      <c r="A108">
        <f ca="1">A109-Calculator!$B$12</f>
        <v>215</v>
      </c>
      <c r="B108">
        <v>-242.51</v>
      </c>
      <c r="C108">
        <v>-178.01</v>
      </c>
      <c r="D108">
        <v>-113.50999999999999</v>
      </c>
      <c r="E108">
        <v>-49.009999999999991</v>
      </c>
      <c r="F108">
        <v>15.490000000000009</v>
      </c>
      <c r="G108">
        <v>79.990000000000009</v>
      </c>
      <c r="H108">
        <v>144.49</v>
      </c>
    </row>
    <row r="109" spans="1:8" x14ac:dyDescent="0.3">
      <c r="A109" cm="1">
        <f t="array" aca="1" ref="A109" ca="1">IF(MID(CELL("filename",A1),FIND("]",CELL("filename",A1))+1,256)=Calculator!AR2,Calculator!B11,220)</f>
        <v>220</v>
      </c>
      <c r="B109">
        <v>-223.65999999999985</v>
      </c>
      <c r="C109">
        <v>-157.65999999999985</v>
      </c>
      <c r="D109">
        <v>-91.659999999999854</v>
      </c>
      <c r="E109">
        <v>-25.659999999999854</v>
      </c>
      <c r="F109">
        <v>40.340000000000146</v>
      </c>
      <c r="G109">
        <v>106.34000000000015</v>
      </c>
      <c r="H109">
        <v>172.34000000000015</v>
      </c>
    </row>
    <row r="110" spans="1:8" x14ac:dyDescent="0.3">
      <c r="A110">
        <f ca="1">A109+Calculator!$B$12</f>
        <v>225</v>
      </c>
      <c r="B110">
        <v>-204.80999999999995</v>
      </c>
      <c r="C110">
        <v>-137.30999999999995</v>
      </c>
      <c r="D110">
        <v>-69.809999999999945</v>
      </c>
      <c r="E110">
        <v>-2.3099999999999454</v>
      </c>
      <c r="F110">
        <v>65.190000000000055</v>
      </c>
      <c r="G110">
        <v>132.69000000000005</v>
      </c>
      <c r="H110">
        <v>200.19000000000005</v>
      </c>
    </row>
    <row r="111" spans="1:8" x14ac:dyDescent="0.3">
      <c r="A111">
        <f ca="1">A110+Calculator!$B$12</f>
        <v>230</v>
      </c>
      <c r="B111">
        <v>-185.95999999999981</v>
      </c>
      <c r="C111">
        <v>-116.95999999999981</v>
      </c>
      <c r="D111">
        <v>-47.959999999999809</v>
      </c>
      <c r="E111">
        <v>21.040000000000191</v>
      </c>
      <c r="F111">
        <v>90.040000000000191</v>
      </c>
      <c r="G111">
        <v>159.04000000000019</v>
      </c>
      <c r="H111">
        <v>228.04000000000019</v>
      </c>
    </row>
    <row r="112" spans="1:8" x14ac:dyDescent="0.3">
      <c r="A112">
        <f ca="1">A111+Calculator!$B$12</f>
        <v>235</v>
      </c>
      <c r="B112">
        <v>-167.1099999999999</v>
      </c>
      <c r="C112">
        <v>-96.6099999999999</v>
      </c>
      <c r="D112">
        <v>-26.1099999999999</v>
      </c>
      <c r="E112">
        <v>44.3900000000001</v>
      </c>
      <c r="F112">
        <v>114.8900000000001</v>
      </c>
      <c r="G112">
        <v>185.3900000000001</v>
      </c>
      <c r="H112">
        <v>255.8900000000001</v>
      </c>
    </row>
    <row r="115" spans="1:8" x14ac:dyDescent="0.3">
      <c r="A115" s="21" t="s">
        <v>256</v>
      </c>
    </row>
    <row r="116" spans="1:8" x14ac:dyDescent="0.3">
      <c r="A116" s="25">
        <f>E102</f>
        <v>-25.659999999999854</v>
      </c>
      <c r="B116" s="25">
        <f ca="1">C116-Calculator!$B$29</f>
        <v>5.2000000000000011</v>
      </c>
      <c r="C116" s="25">
        <f ca="1">D116-Calculator!$B$29</f>
        <v>5.3000000000000007</v>
      </c>
      <c r="D116" s="25">
        <f ca="1">E116-Calculator!$B$29</f>
        <v>5.4</v>
      </c>
      <c r="E116" s="25" cm="1">
        <f t="array" aca="1" ref="E116" ca="1">IF(MID(CELL("filename",A1),FIND("]",CELL("filename",A1))+1,256)=Calculator!AS2,Calculator!B28,5.5)</f>
        <v>5.5</v>
      </c>
      <c r="F116" s="25">
        <f ca="1">E116+Calculator!$B$29</f>
        <v>5.6</v>
      </c>
      <c r="G116" s="25">
        <f ca="1">F116+Calculator!$B$29</f>
        <v>5.6999999999999993</v>
      </c>
      <c r="H116" s="25">
        <f ca="1">G116+Calculator!$B$29</f>
        <v>5.7999999999999989</v>
      </c>
    </row>
    <row r="117" spans="1:8" x14ac:dyDescent="0.3">
      <c r="A117">
        <f ca="1">A118-Calculator!$B$25</f>
        <v>205</v>
      </c>
      <c r="B117">
        <f t="dataTable" ref="B117:H123" dt2D="1" dtr="1" r1="C7" r2="D7" ca="1"/>
        <v>-34.209999999999809</v>
      </c>
      <c r="C117">
        <v>-13.709999999999809</v>
      </c>
      <c r="D117">
        <v>6.790000000000191</v>
      </c>
      <c r="E117">
        <v>27.290000000000191</v>
      </c>
      <c r="F117">
        <v>47.790000000000191</v>
      </c>
      <c r="G117">
        <v>68.290000000000191</v>
      </c>
      <c r="H117">
        <v>88.790000000000191</v>
      </c>
    </row>
    <row r="118" spans="1:8" x14ac:dyDescent="0.3">
      <c r="A118">
        <f ca="1">A119-Calculator!$B$25</f>
        <v>210</v>
      </c>
      <c r="B118">
        <v>-9.3599999999999</v>
      </c>
      <c r="C118">
        <v>11.6400000000001</v>
      </c>
      <c r="D118">
        <v>32.6400000000001</v>
      </c>
      <c r="E118">
        <v>53.6400000000001</v>
      </c>
      <c r="F118">
        <v>74.6400000000001</v>
      </c>
      <c r="G118">
        <v>95.6400000000001</v>
      </c>
      <c r="H118">
        <v>116.6400000000001</v>
      </c>
    </row>
    <row r="119" spans="1:8" x14ac:dyDescent="0.3">
      <c r="A119">
        <f ca="1">A120-Calculator!$B$25</f>
        <v>215</v>
      </c>
      <c r="B119">
        <v>15.490000000000009</v>
      </c>
      <c r="C119">
        <v>36.990000000000009</v>
      </c>
      <c r="D119">
        <v>58.490000000000009</v>
      </c>
      <c r="E119">
        <v>79.990000000000009</v>
      </c>
      <c r="F119">
        <v>101.49000000000001</v>
      </c>
      <c r="G119">
        <v>122.99000000000001</v>
      </c>
      <c r="H119">
        <v>144.49</v>
      </c>
    </row>
    <row r="120" spans="1:8" x14ac:dyDescent="0.3">
      <c r="A120" cm="1">
        <f t="array" aca="1" ref="A120" ca="1">IF(MID(CELL("filename",A1),FIND("]",CELL("filename",A1))+1,256)=Calculator!AS2,Calculator!B24,220)</f>
        <v>220</v>
      </c>
      <c r="B120">
        <v>40.340000000000146</v>
      </c>
      <c r="C120">
        <v>62.340000000000146</v>
      </c>
      <c r="D120">
        <v>84.340000000000146</v>
      </c>
      <c r="E120">
        <v>106.34000000000015</v>
      </c>
      <c r="F120">
        <v>128.34000000000015</v>
      </c>
      <c r="G120">
        <v>150.34000000000015</v>
      </c>
      <c r="H120">
        <v>172.34000000000015</v>
      </c>
    </row>
    <row r="121" spans="1:8" x14ac:dyDescent="0.3">
      <c r="A121">
        <f ca="1">A120+Calculator!$B$25</f>
        <v>225</v>
      </c>
      <c r="B121">
        <v>65.190000000000055</v>
      </c>
      <c r="C121">
        <v>87.690000000000055</v>
      </c>
      <c r="D121">
        <v>110.19000000000005</v>
      </c>
      <c r="E121">
        <v>132.69000000000005</v>
      </c>
      <c r="F121">
        <v>155.19000000000005</v>
      </c>
      <c r="G121">
        <v>177.69000000000005</v>
      </c>
      <c r="H121">
        <v>200.19000000000005</v>
      </c>
    </row>
    <row r="122" spans="1:8" x14ac:dyDescent="0.3">
      <c r="A122">
        <f ca="1">A121+Calculator!$B$25</f>
        <v>230</v>
      </c>
      <c r="B122">
        <v>90.040000000000191</v>
      </c>
      <c r="C122">
        <v>113.04000000000019</v>
      </c>
      <c r="D122">
        <v>136.04000000000019</v>
      </c>
      <c r="E122">
        <v>159.04000000000019</v>
      </c>
      <c r="F122">
        <v>182.04000000000019</v>
      </c>
      <c r="G122">
        <v>205.04000000000019</v>
      </c>
      <c r="H122">
        <v>228.04000000000019</v>
      </c>
    </row>
    <row r="123" spans="1:8" x14ac:dyDescent="0.3">
      <c r="A123">
        <f ca="1">A122+Calculator!$B$25</f>
        <v>235</v>
      </c>
      <c r="B123">
        <v>114.8900000000001</v>
      </c>
      <c r="C123">
        <v>138.3900000000001</v>
      </c>
      <c r="D123">
        <v>161.8900000000001</v>
      </c>
      <c r="E123">
        <v>185.3900000000001</v>
      </c>
      <c r="F123">
        <v>208.8900000000001</v>
      </c>
      <c r="G123">
        <v>232.3900000000001</v>
      </c>
      <c r="H123">
        <v>255.8900000000001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C9841-EDA6-461A-BBA8-32A23FF495A6}">
  <dimension ref="A1:H123"/>
  <sheetViews>
    <sheetView topLeftCell="A47" workbookViewId="0">
      <selection activeCell="C74" sqref="C74"/>
    </sheetView>
  </sheetViews>
  <sheetFormatPr defaultRowHeight="14.4" x14ac:dyDescent="0.3"/>
  <cols>
    <col min="1" max="1" width="25.6640625" customWidth="1"/>
    <col min="5" max="5" width="10.33203125" customWidth="1"/>
    <col min="8" max="8" width="10.6640625" customWidth="1"/>
  </cols>
  <sheetData>
    <row r="1" spans="1:8" x14ac:dyDescent="0.3">
      <c r="A1" s="80" t="s">
        <v>101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420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434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56</v>
      </c>
      <c r="B7" s="9" t="s">
        <v>124</v>
      </c>
      <c r="C7" s="28">
        <f>IF(Calculator!B7="Corn",Calculator!B15,IF(Calculator!B20="Corn",Calculator!B28,5.17))</f>
        <v>4.9000000000000004</v>
      </c>
      <c r="D7" s="29">
        <f>IF(Calculator!B7="Corn",Calculator!B11,IF(Calculator!B20="Corn",Calculator!B24,220))</f>
        <v>220</v>
      </c>
      <c r="E7" s="22">
        <f>ROUND(C7*D7,2)</f>
        <v>1078</v>
      </c>
      <c r="F7" s="11">
        <v>0</v>
      </c>
      <c r="G7" s="22">
        <f>ROUND(E7*F7,2)</f>
        <v>0</v>
      </c>
      <c r="H7" s="22">
        <f>ROUND(E7-G7,2)</f>
        <v>1078</v>
      </c>
    </row>
    <row r="8" spans="1:8" x14ac:dyDescent="0.3">
      <c r="A8" s="7" t="s">
        <v>11</v>
      </c>
      <c r="C8" s="23"/>
      <c r="E8" s="23">
        <f>SUM(E7:E7)</f>
        <v>1078</v>
      </c>
      <c r="G8" s="12">
        <f>SUM(G7:G7)</f>
        <v>0</v>
      </c>
      <c r="H8" s="12">
        <f>ROUND(E8-G8,2)</f>
        <v>1078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1</v>
      </c>
      <c r="E12" s="23">
        <f>ROUND(C12*D12,2)</f>
        <v>8.11</v>
      </c>
      <c r="F12" s="16">
        <v>0</v>
      </c>
      <c r="G12" s="23">
        <f>ROUND(E12*F12,2)</f>
        <v>0</v>
      </c>
      <c r="H12" s="23">
        <f>ROUND(E12-G12,2)</f>
        <v>8.11</v>
      </c>
    </row>
    <row r="13" spans="1:8" x14ac:dyDescent="0.3">
      <c r="A13" s="14" t="s">
        <v>57</v>
      </c>
      <c r="B13" s="14" t="s">
        <v>16</v>
      </c>
      <c r="C13" s="15">
        <v>6.87</v>
      </c>
      <c r="D13" s="14">
        <v>0.2</v>
      </c>
      <c r="E13" s="23">
        <f>ROUND(C13*D13,2)</f>
        <v>1.37</v>
      </c>
      <c r="F13" s="16">
        <v>0</v>
      </c>
      <c r="G13" s="23">
        <f>ROUND(E13*F13,2)</f>
        <v>0</v>
      </c>
      <c r="H13" s="23">
        <f>ROUND(E13-G13,2)</f>
        <v>1.37</v>
      </c>
    </row>
    <row r="14" spans="1:8" x14ac:dyDescent="0.3">
      <c r="A14" s="13" t="s">
        <v>20</v>
      </c>
      <c r="C14" s="23"/>
      <c r="E14" s="23"/>
    </row>
    <row r="15" spans="1:8" x14ac:dyDescent="0.3">
      <c r="A15" s="14" t="s">
        <v>125</v>
      </c>
      <c r="B15" s="14" t="s">
        <v>21</v>
      </c>
      <c r="C15" s="15">
        <v>39.25</v>
      </c>
      <c r="D15" s="14">
        <v>1.63</v>
      </c>
      <c r="E15" s="23">
        <f t="shared" ref="E15:E20" si="0">ROUND(C15*D15,2)</f>
        <v>63.98</v>
      </c>
      <c r="F15" s="16">
        <v>0</v>
      </c>
      <c r="G15" s="23">
        <f t="shared" ref="G15:G20" si="1">ROUND(E15*F15,2)</f>
        <v>0</v>
      </c>
      <c r="H15" s="23">
        <f t="shared" ref="H15:H20" si="2">ROUND(E15-G15,2)</f>
        <v>63.98</v>
      </c>
    </row>
    <row r="16" spans="1:8" x14ac:dyDescent="0.3">
      <c r="A16" s="14" t="s">
        <v>22</v>
      </c>
      <c r="B16" s="14" t="s">
        <v>21</v>
      </c>
      <c r="C16" s="15">
        <v>36.200000000000003</v>
      </c>
      <c r="D16" s="14">
        <v>1.25</v>
      </c>
      <c r="E16" s="23">
        <f t="shared" si="0"/>
        <v>45.25</v>
      </c>
      <c r="F16" s="16">
        <v>0</v>
      </c>
      <c r="G16" s="23">
        <f t="shared" si="1"/>
        <v>0</v>
      </c>
      <c r="H16" s="23">
        <f t="shared" si="2"/>
        <v>45.25</v>
      </c>
    </row>
    <row r="17" spans="1:8" x14ac:dyDescent="0.3">
      <c r="A17" s="14" t="s">
        <v>148</v>
      </c>
      <c r="B17" s="14" t="s">
        <v>19</v>
      </c>
      <c r="C17" s="15">
        <v>4.66</v>
      </c>
      <c r="D17" s="14">
        <v>4</v>
      </c>
      <c r="E17" s="23">
        <f t="shared" si="0"/>
        <v>18.64</v>
      </c>
      <c r="F17" s="16">
        <v>0</v>
      </c>
      <c r="G17" s="23">
        <f t="shared" si="1"/>
        <v>0</v>
      </c>
      <c r="H17" s="23">
        <f t="shared" si="2"/>
        <v>18.64</v>
      </c>
    </row>
    <row r="18" spans="1:8" x14ac:dyDescent="0.3">
      <c r="A18" s="14" t="s">
        <v>149</v>
      </c>
      <c r="B18" s="14" t="s">
        <v>26</v>
      </c>
      <c r="C18" s="15">
        <v>3.5</v>
      </c>
      <c r="D18" s="14">
        <v>2</v>
      </c>
      <c r="E18" s="23">
        <f t="shared" si="0"/>
        <v>7</v>
      </c>
      <c r="F18" s="16">
        <v>0</v>
      </c>
      <c r="G18" s="23">
        <f t="shared" si="1"/>
        <v>0</v>
      </c>
      <c r="H18" s="23">
        <f t="shared" si="2"/>
        <v>7</v>
      </c>
    </row>
    <row r="19" spans="1:8" x14ac:dyDescent="0.3">
      <c r="A19" s="14" t="s">
        <v>126</v>
      </c>
      <c r="B19" s="14" t="s">
        <v>19</v>
      </c>
      <c r="C19" s="15">
        <v>3.46</v>
      </c>
      <c r="D19" s="14">
        <v>19.3063</v>
      </c>
      <c r="E19" s="23">
        <f t="shared" si="0"/>
        <v>66.8</v>
      </c>
      <c r="F19" s="16">
        <v>0</v>
      </c>
      <c r="G19" s="23">
        <f t="shared" si="1"/>
        <v>0</v>
      </c>
      <c r="H19" s="23">
        <f t="shared" si="2"/>
        <v>66.8</v>
      </c>
    </row>
    <row r="20" spans="1:8" x14ac:dyDescent="0.3">
      <c r="A20" s="14" t="s">
        <v>103</v>
      </c>
      <c r="B20" s="14" t="s">
        <v>19</v>
      </c>
      <c r="C20" s="15">
        <v>4</v>
      </c>
      <c r="D20" s="14">
        <v>36.72</v>
      </c>
      <c r="E20" s="23">
        <f t="shared" si="0"/>
        <v>146.88</v>
      </c>
      <c r="F20" s="16">
        <v>0</v>
      </c>
      <c r="G20" s="23">
        <f t="shared" si="1"/>
        <v>0</v>
      </c>
      <c r="H20" s="23">
        <f t="shared" si="2"/>
        <v>146.88</v>
      </c>
    </row>
    <row r="21" spans="1:8" x14ac:dyDescent="0.3">
      <c r="A21" s="13" t="s">
        <v>24</v>
      </c>
      <c r="C21" s="23"/>
      <c r="E21" s="23"/>
    </row>
    <row r="22" spans="1:8" x14ac:dyDescent="0.3">
      <c r="A22" s="14" t="s">
        <v>25</v>
      </c>
      <c r="B22" s="14" t="s">
        <v>18</v>
      </c>
      <c r="C22" s="15">
        <v>0.25</v>
      </c>
      <c r="D22" s="14">
        <v>32</v>
      </c>
      <c r="E22" s="23">
        <f>ROUND(C22*D22,2)</f>
        <v>8</v>
      </c>
      <c r="F22" s="16">
        <v>0</v>
      </c>
      <c r="G22" s="23">
        <f>ROUND(E22*F22,2)</f>
        <v>0</v>
      </c>
      <c r="H22" s="23">
        <f>ROUND(E22-G22,2)</f>
        <v>8</v>
      </c>
    </row>
    <row r="23" spans="1:8" x14ac:dyDescent="0.3">
      <c r="A23" s="14" t="s">
        <v>59</v>
      </c>
      <c r="B23" s="14" t="s">
        <v>26</v>
      </c>
      <c r="C23" s="15">
        <v>14.29</v>
      </c>
      <c r="D23" s="14">
        <v>0.5</v>
      </c>
      <c r="E23" s="23">
        <f>ROUND(C23*D23,2)</f>
        <v>7.15</v>
      </c>
      <c r="F23" s="16">
        <v>0</v>
      </c>
      <c r="G23" s="23">
        <f>ROUND(E23*F23,2)</f>
        <v>0</v>
      </c>
      <c r="H23" s="23">
        <f>ROUND(E23-G23,2)</f>
        <v>7.15</v>
      </c>
    </row>
    <row r="24" spans="1:8" x14ac:dyDescent="0.3">
      <c r="A24" s="14" t="s">
        <v>104</v>
      </c>
      <c r="B24" s="14" t="s">
        <v>26</v>
      </c>
      <c r="C24" s="15">
        <v>15.01</v>
      </c>
      <c r="D24" s="14">
        <v>1</v>
      </c>
      <c r="E24" s="23">
        <f>ROUND(C24*D24,2)</f>
        <v>15.01</v>
      </c>
      <c r="F24" s="16">
        <v>0</v>
      </c>
      <c r="G24" s="23">
        <f>ROUND(E24*F24,2)</f>
        <v>0</v>
      </c>
      <c r="H24" s="23">
        <f>ROUND(E24-G24,2)</f>
        <v>15.01</v>
      </c>
    </row>
    <row r="25" spans="1:8" x14ac:dyDescent="0.3">
      <c r="A25" s="14" t="s">
        <v>127</v>
      </c>
      <c r="B25" s="14" t="s">
        <v>26</v>
      </c>
      <c r="C25" s="15">
        <v>2.71</v>
      </c>
      <c r="D25" s="14">
        <v>4</v>
      </c>
      <c r="E25" s="23">
        <f>ROUND(C25*D25,2)</f>
        <v>10.84</v>
      </c>
      <c r="F25" s="16">
        <v>0</v>
      </c>
      <c r="G25" s="23">
        <f>ROUND(E25*F25,2)</f>
        <v>0</v>
      </c>
      <c r="H25" s="23">
        <f>ROUND(E25-G25,2)</f>
        <v>10.84</v>
      </c>
    </row>
    <row r="26" spans="1:8" x14ac:dyDescent="0.3">
      <c r="A26" s="14" t="s">
        <v>128</v>
      </c>
      <c r="B26" s="14" t="s">
        <v>26</v>
      </c>
      <c r="C26" s="15">
        <v>9.6300000000000008</v>
      </c>
      <c r="D26" s="14">
        <v>3.6</v>
      </c>
      <c r="E26" s="23">
        <f>ROUND(C26*D26,2)</f>
        <v>34.67</v>
      </c>
      <c r="F26" s="16">
        <v>0</v>
      </c>
      <c r="G26" s="23">
        <f>ROUND(E26*F26,2)</f>
        <v>0</v>
      </c>
      <c r="H26" s="23">
        <f>ROUND(E26-G26,2)</f>
        <v>34.67</v>
      </c>
    </row>
    <row r="27" spans="1:8" x14ac:dyDescent="0.3">
      <c r="A27" s="13" t="s">
        <v>27</v>
      </c>
      <c r="C27" s="23"/>
      <c r="E27" s="23"/>
    </row>
    <row r="28" spans="1:8" x14ac:dyDescent="0.3">
      <c r="A28" s="14" t="s">
        <v>110</v>
      </c>
      <c r="B28" s="14" t="s">
        <v>18</v>
      </c>
      <c r="C28" s="15">
        <v>0.56000000000000005</v>
      </c>
      <c r="D28" s="14">
        <v>1.28</v>
      </c>
      <c r="E28" s="23">
        <f>ROUND(C28*D28,2)</f>
        <v>0.72</v>
      </c>
      <c r="F28" s="16">
        <v>0</v>
      </c>
      <c r="G28" s="23">
        <f>ROUND(E28*F28,2)</f>
        <v>0</v>
      </c>
      <c r="H28" s="23">
        <f>ROUND(E28-G28,2)</f>
        <v>0.72</v>
      </c>
    </row>
    <row r="29" spans="1:8" x14ac:dyDescent="0.3">
      <c r="A29" s="13" t="s">
        <v>33</v>
      </c>
      <c r="C29" s="23"/>
      <c r="E29" s="23"/>
    </row>
    <row r="30" spans="1:8" x14ac:dyDescent="0.3">
      <c r="A30" s="14" t="s">
        <v>150</v>
      </c>
      <c r="B30" s="14" t="s">
        <v>60</v>
      </c>
      <c r="C30" s="15">
        <v>3.61</v>
      </c>
      <c r="D30" s="14">
        <v>28</v>
      </c>
      <c r="E30" s="23">
        <f>ROUND(C30*D30,2)</f>
        <v>101.08</v>
      </c>
      <c r="F30" s="16">
        <v>0</v>
      </c>
      <c r="G30" s="23">
        <f>ROUND(E30*F30,2)</f>
        <v>0</v>
      </c>
      <c r="H30" s="23">
        <f>ROUND(E30-G30,2)</f>
        <v>101.08</v>
      </c>
    </row>
    <row r="31" spans="1:8" x14ac:dyDescent="0.3">
      <c r="A31" s="13" t="s">
        <v>114</v>
      </c>
      <c r="C31" s="23"/>
      <c r="E31" s="23"/>
    </row>
    <row r="32" spans="1:8" x14ac:dyDescent="0.3">
      <c r="A32" s="14" t="s">
        <v>115</v>
      </c>
      <c r="B32" s="14" t="s">
        <v>26</v>
      </c>
      <c r="C32" s="15">
        <v>3.3</v>
      </c>
      <c r="D32" s="14">
        <v>0.6</v>
      </c>
      <c r="E32" s="23">
        <f>ROUND(C32*D32,2)</f>
        <v>1.98</v>
      </c>
      <c r="F32" s="16">
        <v>0</v>
      </c>
      <c r="G32" s="23">
        <f>ROUND(E32*F32,2)</f>
        <v>0</v>
      </c>
      <c r="H32" s="23">
        <f>ROUND(E32-G32,2)</f>
        <v>1.98</v>
      </c>
    </row>
    <row r="33" spans="1:8" x14ac:dyDescent="0.3">
      <c r="A33" s="13" t="s">
        <v>61</v>
      </c>
      <c r="C33" s="23"/>
      <c r="E33" s="23"/>
    </row>
    <row r="34" spans="1:8" x14ac:dyDescent="0.3">
      <c r="A34" s="14" t="s">
        <v>62</v>
      </c>
      <c r="B34" s="14" t="s">
        <v>48</v>
      </c>
      <c r="C34" s="15">
        <v>7.5</v>
      </c>
      <c r="D34" s="14">
        <v>1</v>
      </c>
      <c r="E34" s="23">
        <f>ROUND(C34*D34,2)</f>
        <v>7.5</v>
      </c>
      <c r="F34" s="16">
        <v>0</v>
      </c>
      <c r="G34" s="23">
        <f>ROUND(E34*F34,2)</f>
        <v>0</v>
      </c>
      <c r="H34" s="23">
        <f>ROUND(E34-G34,2)</f>
        <v>7.5</v>
      </c>
    </row>
    <row r="35" spans="1:8" x14ac:dyDescent="0.3">
      <c r="A35" s="13" t="s">
        <v>131</v>
      </c>
      <c r="C35" s="23"/>
      <c r="E35" s="23"/>
    </row>
    <row r="36" spans="1:8" x14ac:dyDescent="0.3">
      <c r="A36" s="14" t="s">
        <v>132</v>
      </c>
      <c r="B36" s="14" t="s">
        <v>124</v>
      </c>
      <c r="C36" s="15">
        <v>0.23</v>
      </c>
      <c r="D36" s="14">
        <f>D7</f>
        <v>220</v>
      </c>
      <c r="E36" s="23">
        <f>ROUND(C36*D36,2)</f>
        <v>50.6</v>
      </c>
      <c r="F36" s="16">
        <v>0</v>
      </c>
      <c r="G36" s="23">
        <f>ROUND(E36*F36,2)</f>
        <v>0</v>
      </c>
      <c r="H36" s="23">
        <f>ROUND(E36-G36,2)</f>
        <v>50.6</v>
      </c>
    </row>
    <row r="37" spans="1:8" x14ac:dyDescent="0.3">
      <c r="A37" s="13" t="s">
        <v>34</v>
      </c>
      <c r="C37" s="23"/>
      <c r="E37" s="23"/>
    </row>
    <row r="38" spans="1:8" x14ac:dyDescent="0.3">
      <c r="A38" s="14" t="s">
        <v>35</v>
      </c>
      <c r="B38" s="14" t="s">
        <v>36</v>
      </c>
      <c r="C38" s="15">
        <v>65</v>
      </c>
      <c r="D38" s="14">
        <v>0.66600000000000004</v>
      </c>
      <c r="E38" s="23">
        <f>ROUND(C38*D38,2)</f>
        <v>43.29</v>
      </c>
      <c r="F38" s="16">
        <v>0</v>
      </c>
      <c r="G38" s="23">
        <f>ROUND(E38*F38,2)</f>
        <v>0</v>
      </c>
      <c r="H38" s="23">
        <f>ROUND(E38-G38,2)</f>
        <v>43.29</v>
      </c>
    </row>
    <row r="39" spans="1:8" x14ac:dyDescent="0.3">
      <c r="A39" s="13" t="s">
        <v>116</v>
      </c>
      <c r="C39" s="23"/>
      <c r="E39" s="23"/>
    </row>
    <row r="40" spans="1:8" x14ac:dyDescent="0.3">
      <c r="A40" s="14" t="s">
        <v>133</v>
      </c>
      <c r="B40" s="14" t="s">
        <v>48</v>
      </c>
      <c r="C40" s="15">
        <v>6</v>
      </c>
      <c r="D40" s="14">
        <v>1</v>
      </c>
      <c r="E40" s="23">
        <f>ROUND(C40*D40,2)</f>
        <v>6</v>
      </c>
      <c r="F40" s="16">
        <v>0</v>
      </c>
      <c r="G40" s="23">
        <f>ROUND(E40*F40,2)</f>
        <v>0</v>
      </c>
      <c r="H40" s="23">
        <f>ROUND(E40-G40,2)</f>
        <v>6</v>
      </c>
    </row>
    <row r="41" spans="1:8" x14ac:dyDescent="0.3">
      <c r="A41" s="13" t="s">
        <v>118</v>
      </c>
      <c r="C41" s="23"/>
      <c r="E41" s="23"/>
    </row>
    <row r="42" spans="1:8" x14ac:dyDescent="0.3">
      <c r="A42" s="14" t="s">
        <v>119</v>
      </c>
      <c r="B42" s="14" t="s">
        <v>48</v>
      </c>
      <c r="C42" s="15">
        <v>10</v>
      </c>
      <c r="D42" s="14">
        <v>0.33300000000000002</v>
      </c>
      <c r="E42" s="23">
        <f>ROUND(C42*D42,2)</f>
        <v>3.33</v>
      </c>
      <c r="F42" s="16">
        <v>0</v>
      </c>
      <c r="G42" s="23">
        <f>ROUND(E42*F42,2)</f>
        <v>0</v>
      </c>
      <c r="H42" s="23">
        <f>ROUND(E42-G42,2)</f>
        <v>3.33</v>
      </c>
    </row>
    <row r="43" spans="1:8" x14ac:dyDescent="0.3">
      <c r="A43" s="13" t="s">
        <v>37</v>
      </c>
      <c r="C43" s="23"/>
      <c r="E43" s="23"/>
    </row>
    <row r="44" spans="1:8" x14ac:dyDescent="0.3">
      <c r="A44" s="14" t="s">
        <v>38</v>
      </c>
      <c r="B44" s="14" t="s">
        <v>39</v>
      </c>
      <c r="C44" s="15">
        <v>17.940000000000001</v>
      </c>
      <c r="D44" s="14">
        <v>0.34570000000000001</v>
      </c>
      <c r="E44" s="23">
        <f>ROUND(C44*D44,2)</f>
        <v>6.2</v>
      </c>
      <c r="F44" s="16">
        <v>0</v>
      </c>
      <c r="G44" s="23">
        <f>ROUND(E44*F44,2)</f>
        <v>0</v>
      </c>
      <c r="H44" s="23">
        <f>ROUND(E44-G44,2)</f>
        <v>6.2</v>
      </c>
    </row>
    <row r="45" spans="1:8" x14ac:dyDescent="0.3">
      <c r="A45" s="14" t="s">
        <v>134</v>
      </c>
      <c r="B45" s="14" t="s">
        <v>39</v>
      </c>
      <c r="C45" s="15">
        <v>17.940000000000001</v>
      </c>
      <c r="D45" s="14">
        <v>0.10100000000000001</v>
      </c>
      <c r="E45" s="23">
        <f>ROUND(C45*D45,2)</f>
        <v>1.81</v>
      </c>
      <c r="F45" s="16">
        <v>0</v>
      </c>
      <c r="G45" s="23">
        <f>ROUND(E45*F45,2)</f>
        <v>0</v>
      </c>
      <c r="H45" s="23">
        <f>ROUND(E45-G45,2)</f>
        <v>1.81</v>
      </c>
    </row>
    <row r="46" spans="1:8" x14ac:dyDescent="0.3">
      <c r="A46" s="13" t="s">
        <v>43</v>
      </c>
      <c r="C46" s="23"/>
      <c r="E46" s="23"/>
    </row>
    <row r="47" spans="1:8" x14ac:dyDescent="0.3">
      <c r="A47" s="14" t="s">
        <v>42</v>
      </c>
      <c r="B47" s="14" t="s">
        <v>39</v>
      </c>
      <c r="C47" s="15">
        <v>9.06</v>
      </c>
      <c r="D47" s="14">
        <v>0.13550000000000001</v>
      </c>
      <c r="E47" s="23">
        <f>ROUND(C47*D47,2)</f>
        <v>1.23</v>
      </c>
      <c r="F47" s="16">
        <v>0</v>
      </c>
      <c r="G47" s="23">
        <f>ROUND(E47*F47,2)</f>
        <v>0</v>
      </c>
      <c r="H47" s="23">
        <f>ROUND(E47-G47,2)</f>
        <v>1.23</v>
      </c>
    </row>
    <row r="48" spans="1:8" x14ac:dyDescent="0.3">
      <c r="A48" s="14" t="s">
        <v>44</v>
      </c>
      <c r="B48" s="14" t="s">
        <v>39</v>
      </c>
      <c r="C48" s="15">
        <v>17.93</v>
      </c>
      <c r="D48" s="14">
        <v>0.40200000000000002</v>
      </c>
      <c r="E48" s="23">
        <f>ROUND(C48*D48,2)</f>
        <v>7.21</v>
      </c>
      <c r="F48" s="16">
        <v>0</v>
      </c>
      <c r="G48" s="23">
        <f>ROUND(E48*F48,2)</f>
        <v>0</v>
      </c>
      <c r="H48" s="23">
        <f>ROUND(E48-G48,2)</f>
        <v>7.21</v>
      </c>
    </row>
    <row r="49" spans="1:8" x14ac:dyDescent="0.3">
      <c r="A49" s="13" t="s">
        <v>45</v>
      </c>
      <c r="C49" s="23"/>
      <c r="E49" s="23"/>
    </row>
    <row r="50" spans="1:8" x14ac:dyDescent="0.3">
      <c r="A50" s="14" t="s">
        <v>38</v>
      </c>
      <c r="B50" s="14" t="s">
        <v>19</v>
      </c>
      <c r="C50" s="15">
        <v>3.44</v>
      </c>
      <c r="D50" s="14">
        <v>4.0039999999999996</v>
      </c>
      <c r="E50" s="23">
        <f>ROUND(C50*D50,2)</f>
        <v>13.77</v>
      </c>
      <c r="F50" s="16">
        <v>0</v>
      </c>
      <c r="G50" s="23">
        <f>ROUND(E50*F50,2)</f>
        <v>0</v>
      </c>
      <c r="H50" s="23">
        <f>ROUND(E50-G50,2)</f>
        <v>13.77</v>
      </c>
    </row>
    <row r="51" spans="1:8" x14ac:dyDescent="0.3">
      <c r="A51" s="14" t="s">
        <v>134</v>
      </c>
      <c r="B51" s="14" t="s">
        <v>19</v>
      </c>
      <c r="C51" s="15">
        <v>3.44</v>
      </c>
      <c r="D51" s="14">
        <v>1.3771</v>
      </c>
      <c r="E51" s="23">
        <f>ROUND(C51*D51,2)</f>
        <v>4.74</v>
      </c>
      <c r="F51" s="16">
        <v>0</v>
      </c>
      <c r="G51" s="23">
        <f>ROUND(E51*F51,2)</f>
        <v>0</v>
      </c>
      <c r="H51" s="23">
        <f>ROUND(E51-G51,2)</f>
        <v>4.74</v>
      </c>
    </row>
    <row r="52" spans="1:8" x14ac:dyDescent="0.3">
      <c r="A52" s="13" t="s">
        <v>47</v>
      </c>
      <c r="C52" s="23"/>
      <c r="E52" s="23"/>
    </row>
    <row r="53" spans="1:8" x14ac:dyDescent="0.3">
      <c r="A53" s="14" t="s">
        <v>42</v>
      </c>
      <c r="B53" s="14" t="s">
        <v>48</v>
      </c>
      <c r="C53" s="15">
        <v>10.53</v>
      </c>
      <c r="D53" s="14">
        <v>1</v>
      </c>
      <c r="E53" s="23">
        <f>ROUND(C53*D53,2)</f>
        <v>10.53</v>
      </c>
      <c r="F53" s="16">
        <v>0</v>
      </c>
      <c r="G53" s="23">
        <f>ROUND(E53*F53,2)</f>
        <v>0</v>
      </c>
      <c r="H53" s="23">
        <f t="shared" ref="H53:H58" si="3">ROUND(E53-G53,2)</f>
        <v>10.53</v>
      </c>
    </row>
    <row r="54" spans="1:8" x14ac:dyDescent="0.3">
      <c r="A54" s="14" t="s">
        <v>38</v>
      </c>
      <c r="B54" s="14" t="s">
        <v>48</v>
      </c>
      <c r="C54" s="15">
        <v>3.34</v>
      </c>
      <c r="D54" s="14">
        <v>1</v>
      </c>
      <c r="E54" s="23">
        <f>ROUND(C54*D54,2)</f>
        <v>3.34</v>
      </c>
      <c r="F54" s="16">
        <v>0</v>
      </c>
      <c r="G54" s="23">
        <f>ROUND(E54*F54,2)</f>
        <v>0</v>
      </c>
      <c r="H54" s="23">
        <f t="shared" si="3"/>
        <v>3.34</v>
      </c>
    </row>
    <row r="55" spans="1:8" x14ac:dyDescent="0.3">
      <c r="A55" s="14" t="s">
        <v>134</v>
      </c>
      <c r="B55" s="14" t="s">
        <v>48</v>
      </c>
      <c r="C55" s="15">
        <v>4.87</v>
      </c>
      <c r="D55" s="14">
        <v>1</v>
      </c>
      <c r="E55" s="23">
        <f>ROUND(C55*D55,2)</f>
        <v>4.87</v>
      </c>
      <c r="F55" s="16">
        <v>0</v>
      </c>
      <c r="G55" s="23">
        <f>ROUND(E55*F55,2)</f>
        <v>0</v>
      </c>
      <c r="H55" s="23">
        <f t="shared" si="3"/>
        <v>4.87</v>
      </c>
    </row>
    <row r="56" spans="1:8" x14ac:dyDescent="0.3">
      <c r="A56" s="9" t="s">
        <v>49</v>
      </c>
      <c r="B56" s="9" t="s">
        <v>48</v>
      </c>
      <c r="C56" s="10">
        <v>33.450000000000003</v>
      </c>
      <c r="D56" s="9">
        <v>1</v>
      </c>
      <c r="E56" s="22">
        <f>ROUND(C56*D56,2)</f>
        <v>33.450000000000003</v>
      </c>
      <c r="F56" s="11">
        <v>0</v>
      </c>
      <c r="G56" s="22">
        <f>ROUND(E56*F56,2)</f>
        <v>0</v>
      </c>
      <c r="H56" s="22">
        <f t="shared" si="3"/>
        <v>33.450000000000003</v>
      </c>
    </row>
    <row r="57" spans="1:8" x14ac:dyDescent="0.3">
      <c r="A57" s="7" t="s">
        <v>50</v>
      </c>
      <c r="C57" s="23"/>
      <c r="E57" s="23">
        <f>SUM(E12:E56)</f>
        <v>735.35000000000014</v>
      </c>
      <c r="G57" s="12">
        <f>SUM(G12:G56)</f>
        <v>0</v>
      </c>
      <c r="H57" s="12">
        <f t="shared" si="3"/>
        <v>735.35</v>
      </c>
    </row>
    <row r="58" spans="1:8" x14ac:dyDescent="0.3">
      <c r="A58" s="7" t="s">
        <v>51</v>
      </c>
      <c r="C58" s="23"/>
      <c r="E58" s="23">
        <f>+E8-E57</f>
        <v>342.64999999999986</v>
      </c>
      <c r="G58" s="12">
        <f>+G8-G57</f>
        <v>0</v>
      </c>
      <c r="H58" s="12">
        <f t="shared" si="3"/>
        <v>342.65</v>
      </c>
    </row>
    <row r="59" spans="1:8" x14ac:dyDescent="0.3">
      <c r="A59" t="s">
        <v>12</v>
      </c>
      <c r="C59" s="23"/>
      <c r="E59" s="23"/>
    </row>
    <row r="60" spans="1:8" x14ac:dyDescent="0.3">
      <c r="A60" s="7" t="s">
        <v>52</v>
      </c>
      <c r="C60" s="23"/>
      <c r="E60" s="23"/>
    </row>
    <row r="61" spans="1:8" x14ac:dyDescent="0.3">
      <c r="A61" s="14" t="s">
        <v>42</v>
      </c>
      <c r="B61" s="14" t="s">
        <v>48</v>
      </c>
      <c r="C61" s="15">
        <v>20.49</v>
      </c>
      <c r="D61" s="14">
        <v>1</v>
      </c>
      <c r="E61" s="23">
        <f>ROUND(C61*D61,2)</f>
        <v>20.49</v>
      </c>
      <c r="F61" s="16">
        <v>0</v>
      </c>
      <c r="G61" s="23">
        <f>ROUND(E61*F61,2)</f>
        <v>0</v>
      </c>
      <c r="H61" s="23">
        <f t="shared" ref="H61:H66" si="4">ROUND(E61-G61,2)</f>
        <v>20.49</v>
      </c>
    </row>
    <row r="62" spans="1:8" x14ac:dyDescent="0.3">
      <c r="A62" s="14" t="s">
        <v>38</v>
      </c>
      <c r="B62" s="14" t="s">
        <v>48</v>
      </c>
      <c r="C62" s="15">
        <v>25.82</v>
      </c>
      <c r="D62" s="14">
        <v>1</v>
      </c>
      <c r="E62" s="23">
        <f>ROUND(C62*D62,2)</f>
        <v>25.82</v>
      </c>
      <c r="F62" s="16">
        <v>0</v>
      </c>
      <c r="G62" s="23">
        <f>ROUND(E62*F62,2)</f>
        <v>0</v>
      </c>
      <c r="H62" s="23">
        <f t="shared" si="4"/>
        <v>25.82</v>
      </c>
    </row>
    <row r="63" spans="1:8" x14ac:dyDescent="0.3">
      <c r="A63" s="9" t="s">
        <v>134</v>
      </c>
      <c r="B63" s="9" t="s">
        <v>48</v>
      </c>
      <c r="C63" s="10">
        <v>23.31</v>
      </c>
      <c r="D63" s="9">
        <v>1</v>
      </c>
      <c r="E63" s="22">
        <f>ROUND(C63*D63,2)</f>
        <v>23.31</v>
      </c>
      <c r="F63" s="11">
        <v>0</v>
      </c>
      <c r="G63" s="22">
        <f>ROUND(E63*F63,2)</f>
        <v>0</v>
      </c>
      <c r="H63" s="22">
        <f t="shared" si="4"/>
        <v>23.31</v>
      </c>
    </row>
    <row r="64" spans="1:8" x14ac:dyDescent="0.3">
      <c r="A64" s="7" t="s">
        <v>53</v>
      </c>
      <c r="C64" s="23"/>
      <c r="E64" s="23">
        <f>SUM(E61:E63)</f>
        <v>69.62</v>
      </c>
      <c r="G64" s="12">
        <f>SUM(G61:G63)</f>
        <v>0</v>
      </c>
      <c r="H64" s="12">
        <f t="shared" si="4"/>
        <v>69.62</v>
      </c>
    </row>
    <row r="65" spans="1:8" x14ac:dyDescent="0.3">
      <c r="A65" s="7" t="s">
        <v>54</v>
      </c>
      <c r="C65" s="23"/>
      <c r="E65" s="23">
        <f>+E57+E64</f>
        <v>804.97000000000014</v>
      </c>
      <c r="G65" s="12">
        <f>+G57+G64</f>
        <v>0</v>
      </c>
      <c r="H65" s="12">
        <f t="shared" si="4"/>
        <v>804.97</v>
      </c>
    </row>
    <row r="66" spans="1:8" x14ac:dyDescent="0.3">
      <c r="A66" s="7" t="s">
        <v>55</v>
      </c>
      <c r="C66" s="23"/>
      <c r="E66" s="23">
        <f>+E8-E65</f>
        <v>273.02999999999986</v>
      </c>
      <c r="G66" s="12">
        <f>+G8-G65</f>
        <v>0</v>
      </c>
      <c r="H66" s="12">
        <f t="shared" si="4"/>
        <v>273.02999999999997</v>
      </c>
    </row>
    <row r="67" spans="1:8" x14ac:dyDescent="0.3">
      <c r="A67" t="s">
        <v>120</v>
      </c>
      <c r="C67" s="23"/>
      <c r="E67" s="23"/>
    </row>
    <row r="68" spans="1:8" x14ac:dyDescent="0.3">
      <c r="A68" t="s">
        <v>425</v>
      </c>
      <c r="C68" s="23"/>
      <c r="E68" s="23"/>
    </row>
    <row r="70" spans="1:8" x14ac:dyDescent="0.3">
      <c r="A70" s="7" t="s">
        <v>121</v>
      </c>
      <c r="C70" s="23"/>
      <c r="E70" s="23"/>
    </row>
    <row r="71" spans="1:8" x14ac:dyDescent="0.3">
      <c r="A71" s="7" t="s">
        <v>122</v>
      </c>
      <c r="C71" s="23"/>
      <c r="E71" s="23"/>
    </row>
    <row r="98" spans="1:8" x14ac:dyDescent="0.3">
      <c r="A98" t="str" cm="1">
        <f t="array" aca="1" ref="A98" ca="1">MID(CELL("filename",A1),FIND("]",CELL("filename",A1))+1,256)</f>
        <v>corn2</v>
      </c>
    </row>
    <row r="99" spans="1:8" x14ac:dyDescent="0.3">
      <c r="A99" s="7" t="s">
        <v>50</v>
      </c>
      <c r="E99" s="25">
        <f>VLOOKUP(A99,$A$1:$H$98,5,FALSE)</f>
        <v>735.35000000000014</v>
      </c>
    </row>
    <row r="100" spans="1:8" x14ac:dyDescent="0.3">
      <c r="A100" s="7" t="s">
        <v>293</v>
      </c>
      <c r="E100" s="25">
        <f>VLOOKUP(A100,$A$1:$H$98,5,FALSE)</f>
        <v>69.62</v>
      </c>
    </row>
    <row r="101" spans="1:8" x14ac:dyDescent="0.3">
      <c r="A101" s="7" t="s">
        <v>294</v>
      </c>
      <c r="E101" s="25">
        <f t="shared" ref="E101:E102" si="5">VLOOKUP(A101,$A$1:$H$98,5,FALSE)</f>
        <v>804.97000000000014</v>
      </c>
    </row>
    <row r="102" spans="1:8" x14ac:dyDescent="0.3">
      <c r="A102" s="7" t="s">
        <v>55</v>
      </c>
      <c r="E102" s="25">
        <f t="shared" si="5"/>
        <v>273.02999999999986</v>
      </c>
    </row>
    <row r="104" spans="1:8" x14ac:dyDescent="0.3">
      <c r="A104" s="21" t="s">
        <v>255</v>
      </c>
    </row>
    <row r="105" spans="1:8" x14ac:dyDescent="0.3">
      <c r="A105" s="25">
        <f>E102</f>
        <v>273.02999999999986</v>
      </c>
      <c r="B105" s="25">
        <f ca="1">C105-Calculator!$B$16</f>
        <v>4.6000000000000005</v>
      </c>
      <c r="C105" s="25">
        <f ca="1">D105-Calculator!$B$16</f>
        <v>4.9000000000000004</v>
      </c>
      <c r="D105" s="25">
        <f ca="1">E105-Calculator!$B$16</f>
        <v>5.2</v>
      </c>
      <c r="E105" s="25" cm="1">
        <f t="array" aca="1" ref="E105" ca="1">IF(MID(CELL("filename",A1),FIND("]",CELL("filename",A1))+1,256)=Calculator!AR2,Calculator!B15,5.5)</f>
        <v>5.5</v>
      </c>
      <c r="F105" s="25">
        <f ca="1">E105+Calculator!$B$16</f>
        <v>5.8</v>
      </c>
      <c r="G105" s="25">
        <f ca="1">F105+Calculator!$B$16</f>
        <v>6.1</v>
      </c>
      <c r="H105" s="25">
        <f ca="1">G105+Calculator!$B$16</f>
        <v>6.3999999999999995</v>
      </c>
    </row>
    <row r="106" spans="1:8" x14ac:dyDescent="0.3">
      <c r="A106">
        <f ca="1">A107-Calculator!$B$12</f>
        <v>205</v>
      </c>
      <c r="B106">
        <f t="dataTable" ref="B106:H112" dt2D="1" dtr="1" r1="C7" r2="D7" ca="1"/>
        <v>141.4799999999999</v>
      </c>
      <c r="C106">
        <v>202.9799999999999</v>
      </c>
      <c r="D106">
        <v>264.4799999999999</v>
      </c>
      <c r="E106">
        <v>325.9799999999999</v>
      </c>
      <c r="F106">
        <v>387.4799999999999</v>
      </c>
      <c r="G106">
        <v>448.9799999999999</v>
      </c>
      <c r="H106">
        <v>510.4799999999999</v>
      </c>
    </row>
    <row r="107" spans="1:8" x14ac:dyDescent="0.3">
      <c r="A107">
        <f ca="1">A108-Calculator!$B$12</f>
        <v>210</v>
      </c>
      <c r="B107">
        <v>163.32999999999993</v>
      </c>
      <c r="C107">
        <v>226.32999999999993</v>
      </c>
      <c r="D107">
        <v>289.32999999999993</v>
      </c>
      <c r="E107">
        <v>352.32999999999993</v>
      </c>
      <c r="F107">
        <v>415.32999999999993</v>
      </c>
      <c r="G107">
        <v>478.32999999999993</v>
      </c>
      <c r="H107">
        <v>541.32999999999993</v>
      </c>
    </row>
    <row r="108" spans="1:8" x14ac:dyDescent="0.3">
      <c r="A108">
        <f ca="1">A109-Calculator!$B$12</f>
        <v>215</v>
      </c>
      <c r="B108">
        <v>185.17999999999984</v>
      </c>
      <c r="C108">
        <v>249.67999999999984</v>
      </c>
      <c r="D108">
        <v>314.17999999999984</v>
      </c>
      <c r="E108">
        <v>378.67999999999984</v>
      </c>
      <c r="F108">
        <v>443.17999999999984</v>
      </c>
      <c r="G108">
        <v>507.67999999999984</v>
      </c>
      <c r="H108">
        <v>572.17999999999984</v>
      </c>
    </row>
    <row r="109" spans="1:8" x14ac:dyDescent="0.3">
      <c r="A109" cm="1">
        <f t="array" aca="1" ref="A109" ca="1">IF(MID(CELL("filename",A1),FIND("]",CELL("filename",A1))+1,256)=Calculator!AR2,Calculator!B11,220)</f>
        <v>220</v>
      </c>
      <c r="B109">
        <v>207.02999999999986</v>
      </c>
      <c r="C109">
        <v>273.02999999999986</v>
      </c>
      <c r="D109">
        <v>339.02999999999986</v>
      </c>
      <c r="E109">
        <v>405.02999999999986</v>
      </c>
      <c r="F109">
        <v>471.02999999999986</v>
      </c>
      <c r="G109">
        <v>537.02999999999986</v>
      </c>
      <c r="H109">
        <v>603.02999999999986</v>
      </c>
    </row>
    <row r="110" spans="1:8" x14ac:dyDescent="0.3">
      <c r="A110">
        <f ca="1">A109+Calculator!$B$12</f>
        <v>225</v>
      </c>
      <c r="B110">
        <v>228.87999999999988</v>
      </c>
      <c r="C110">
        <v>296.37999999999988</v>
      </c>
      <c r="D110">
        <v>363.87999999999988</v>
      </c>
      <c r="E110">
        <v>431.37999999999988</v>
      </c>
      <c r="F110">
        <v>498.87999999999988</v>
      </c>
      <c r="G110">
        <v>566.37999999999988</v>
      </c>
      <c r="H110">
        <v>633.87999999999988</v>
      </c>
    </row>
    <row r="111" spans="1:8" x14ac:dyDescent="0.3">
      <c r="A111">
        <f ca="1">A110+Calculator!$B$12</f>
        <v>230</v>
      </c>
      <c r="B111">
        <v>250.7299999999999</v>
      </c>
      <c r="C111">
        <v>319.7299999999999</v>
      </c>
      <c r="D111">
        <v>388.7299999999999</v>
      </c>
      <c r="E111">
        <v>457.7299999999999</v>
      </c>
      <c r="F111">
        <v>526.7299999999999</v>
      </c>
      <c r="G111">
        <v>595.7299999999999</v>
      </c>
      <c r="H111">
        <v>664.7299999999999</v>
      </c>
    </row>
    <row r="112" spans="1:8" x14ac:dyDescent="0.3">
      <c r="A112">
        <f ca="1">A111+Calculator!$B$12</f>
        <v>235</v>
      </c>
      <c r="B112">
        <v>272.57999999999993</v>
      </c>
      <c r="C112">
        <v>343.07999999999993</v>
      </c>
      <c r="D112">
        <v>413.57999999999993</v>
      </c>
      <c r="E112">
        <v>484.07999999999993</v>
      </c>
      <c r="F112">
        <v>554.57999999999993</v>
      </c>
      <c r="G112">
        <v>625.07999999999993</v>
      </c>
      <c r="H112">
        <v>695.57999999999993</v>
      </c>
    </row>
    <row r="115" spans="1:8" x14ac:dyDescent="0.3">
      <c r="A115" s="21" t="s">
        <v>256</v>
      </c>
    </row>
    <row r="116" spans="1:8" x14ac:dyDescent="0.3">
      <c r="A116" s="25">
        <f>E102</f>
        <v>273.02999999999986</v>
      </c>
      <c r="B116" s="25">
        <f ca="1">C116-Calculator!$B$29</f>
        <v>5.2000000000000011</v>
      </c>
      <c r="C116" s="25">
        <f ca="1">D116-Calculator!$B$29</f>
        <v>5.3000000000000007</v>
      </c>
      <c r="D116" s="25">
        <f ca="1">E116-Calculator!$B$29</f>
        <v>5.4</v>
      </c>
      <c r="E116" s="25" cm="1">
        <f t="array" aca="1" ref="E116" ca="1">IF(MID(CELL("filename",A1),FIND("]",CELL("filename",A1))+1,256)=Calculator!AS2,Calculator!B28,5.5)</f>
        <v>5.5</v>
      </c>
      <c r="F116" s="25">
        <f ca="1">E116+Calculator!$B$29</f>
        <v>5.6</v>
      </c>
      <c r="G116" s="25">
        <f ca="1">F116+Calculator!$B$29</f>
        <v>5.6999999999999993</v>
      </c>
      <c r="H116" s="25">
        <f ca="1">G116+Calculator!$B$29</f>
        <v>5.7999999999999989</v>
      </c>
    </row>
    <row r="117" spans="1:8" x14ac:dyDescent="0.3">
      <c r="A117">
        <f ca="1">A118-Calculator!$B$25</f>
        <v>205</v>
      </c>
      <c r="B117">
        <f t="dataTable" ref="B117:H123" dt2D="1" dtr="1" r1="C7" r2="D7" ca="1"/>
        <v>264.4799999999999</v>
      </c>
      <c r="C117">
        <v>284.9799999999999</v>
      </c>
      <c r="D117">
        <v>305.4799999999999</v>
      </c>
      <c r="E117">
        <v>325.9799999999999</v>
      </c>
      <c r="F117">
        <v>346.4799999999999</v>
      </c>
      <c r="G117">
        <v>366.9799999999999</v>
      </c>
      <c r="H117">
        <v>387.4799999999999</v>
      </c>
    </row>
    <row r="118" spans="1:8" x14ac:dyDescent="0.3">
      <c r="A118">
        <f ca="1">A119-Calculator!$B$25</f>
        <v>210</v>
      </c>
      <c r="B118">
        <v>289.32999999999993</v>
      </c>
      <c r="C118">
        <v>310.32999999999993</v>
      </c>
      <c r="D118">
        <v>331.32999999999993</v>
      </c>
      <c r="E118">
        <v>352.32999999999993</v>
      </c>
      <c r="F118">
        <v>373.32999999999993</v>
      </c>
      <c r="G118">
        <v>394.32999999999993</v>
      </c>
      <c r="H118">
        <v>415.32999999999993</v>
      </c>
    </row>
    <row r="119" spans="1:8" x14ac:dyDescent="0.3">
      <c r="A119">
        <f ca="1">A120-Calculator!$B$25</f>
        <v>215</v>
      </c>
      <c r="B119">
        <v>314.17999999999984</v>
      </c>
      <c r="C119">
        <v>335.67999999999984</v>
      </c>
      <c r="D119">
        <v>357.17999999999984</v>
      </c>
      <c r="E119">
        <v>378.67999999999984</v>
      </c>
      <c r="F119">
        <v>400.17999999999984</v>
      </c>
      <c r="G119">
        <v>421.67999999999984</v>
      </c>
      <c r="H119">
        <v>443.17999999999984</v>
      </c>
    </row>
    <row r="120" spans="1:8" x14ac:dyDescent="0.3">
      <c r="A120" cm="1">
        <f t="array" aca="1" ref="A120" ca="1">IF(MID(CELL("filename",A1),FIND("]",CELL("filename",A1))+1,256)=Calculator!AS2,Calculator!B24,220)</f>
        <v>220</v>
      </c>
      <c r="B120">
        <v>339.02999999999986</v>
      </c>
      <c r="C120">
        <v>361.02999999999986</v>
      </c>
      <c r="D120">
        <v>383.02999999999986</v>
      </c>
      <c r="E120">
        <v>405.02999999999986</v>
      </c>
      <c r="F120">
        <v>427.02999999999986</v>
      </c>
      <c r="G120">
        <v>449.02999999999986</v>
      </c>
      <c r="H120">
        <v>471.02999999999986</v>
      </c>
    </row>
    <row r="121" spans="1:8" x14ac:dyDescent="0.3">
      <c r="A121">
        <f ca="1">A120+Calculator!$B$25</f>
        <v>225</v>
      </c>
      <c r="B121">
        <v>363.87999999999988</v>
      </c>
      <c r="C121">
        <v>386.37999999999988</v>
      </c>
      <c r="D121">
        <v>408.87999999999988</v>
      </c>
      <c r="E121">
        <v>431.37999999999988</v>
      </c>
      <c r="F121">
        <v>453.87999999999988</v>
      </c>
      <c r="G121">
        <v>476.37999999999988</v>
      </c>
      <c r="H121">
        <v>498.87999999999988</v>
      </c>
    </row>
    <row r="122" spans="1:8" x14ac:dyDescent="0.3">
      <c r="A122">
        <f ca="1">A121+Calculator!$B$25</f>
        <v>230</v>
      </c>
      <c r="B122">
        <v>388.7299999999999</v>
      </c>
      <c r="C122">
        <v>411.7299999999999</v>
      </c>
      <c r="D122">
        <v>434.7299999999999</v>
      </c>
      <c r="E122">
        <v>457.7299999999999</v>
      </c>
      <c r="F122">
        <v>480.7299999999999</v>
      </c>
      <c r="G122">
        <v>503.7299999999999</v>
      </c>
      <c r="H122">
        <v>526.7299999999999</v>
      </c>
    </row>
    <row r="123" spans="1:8" x14ac:dyDescent="0.3">
      <c r="A123">
        <f ca="1">A122+Calculator!$B$25</f>
        <v>235</v>
      </c>
      <c r="B123">
        <v>413.57999999999993</v>
      </c>
      <c r="C123">
        <v>437.07999999999993</v>
      </c>
      <c r="D123">
        <v>460.57999999999993</v>
      </c>
      <c r="E123">
        <v>484.07999999999993</v>
      </c>
      <c r="F123">
        <v>507.57999999999993</v>
      </c>
      <c r="G123">
        <v>531.07999999999993</v>
      </c>
      <c r="H123">
        <v>554.57999999999993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83329-A914-455B-9C27-A3F2453B8213}">
  <dimension ref="A1:H123"/>
  <sheetViews>
    <sheetView topLeftCell="A100" workbookViewId="0">
      <selection activeCell="I115" sqref="I115"/>
    </sheetView>
  </sheetViews>
  <sheetFormatPr defaultRowHeight="14.4" x14ac:dyDescent="0.3"/>
  <cols>
    <col min="1" max="1" width="25.6640625" customWidth="1"/>
    <col min="5" max="5" width="10.21875" customWidth="1"/>
    <col min="8" max="8" width="10.6640625" customWidth="1"/>
  </cols>
  <sheetData>
    <row r="1" spans="1:8" x14ac:dyDescent="0.3">
      <c r="A1" s="80" t="s">
        <v>157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389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433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56</v>
      </c>
      <c r="B7" s="9" t="s">
        <v>124</v>
      </c>
      <c r="C7" s="28">
        <f>IF(Calculator!B7="Corn",Calculator!B15,IF(Calculator!B20="Corn",Calculator!B28,5.17))</f>
        <v>4.9000000000000004</v>
      </c>
      <c r="D7" s="29">
        <f>IF(Calculator!B7="Corn",Calculator!B11,IF(Calculator!B20="Corn",Calculator!B24,220))</f>
        <v>220</v>
      </c>
      <c r="E7" s="22">
        <f>ROUND(C7*D7,2)</f>
        <v>1078</v>
      </c>
      <c r="F7" s="11">
        <v>0</v>
      </c>
      <c r="G7" s="22">
        <f>ROUND(E7*F7,2)</f>
        <v>0</v>
      </c>
      <c r="H7" s="22">
        <f>ROUND(E7-G7,2)</f>
        <v>1078</v>
      </c>
    </row>
    <row r="8" spans="1:8" x14ac:dyDescent="0.3">
      <c r="A8" s="7" t="s">
        <v>11</v>
      </c>
      <c r="C8" s="23"/>
      <c r="E8" s="23">
        <f>SUM(E7:E7)</f>
        <v>1078</v>
      </c>
      <c r="G8" s="12">
        <f>SUM(G7:G7)</f>
        <v>0</v>
      </c>
      <c r="H8" s="12">
        <f>ROUND(E8-G8,2)</f>
        <v>1078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2</v>
      </c>
      <c r="E12" s="23">
        <f>ROUND(C12*D12,2)</f>
        <v>16.22</v>
      </c>
      <c r="F12" s="16">
        <v>0</v>
      </c>
      <c r="G12" s="23">
        <f>ROUND(E12*F12,2)</f>
        <v>0</v>
      </c>
      <c r="H12" s="23">
        <f>ROUND(E12-G12,2)</f>
        <v>16.22</v>
      </c>
    </row>
    <row r="13" spans="1:8" x14ac:dyDescent="0.3">
      <c r="A13" s="14" t="s">
        <v>57</v>
      </c>
      <c r="B13" s="14" t="s">
        <v>16</v>
      </c>
      <c r="C13" s="15">
        <v>6.87</v>
      </c>
      <c r="D13" s="14">
        <v>0.2</v>
      </c>
      <c r="E13" s="23">
        <f>ROUND(C13*D13,2)</f>
        <v>1.37</v>
      </c>
      <c r="F13" s="16">
        <v>0</v>
      </c>
      <c r="G13" s="23">
        <f>ROUND(E13*F13,2)</f>
        <v>0</v>
      </c>
      <c r="H13" s="23">
        <f>ROUND(E13-G13,2)</f>
        <v>1.37</v>
      </c>
    </row>
    <row r="14" spans="1:8" x14ac:dyDescent="0.3">
      <c r="A14" s="13" t="s">
        <v>20</v>
      </c>
      <c r="C14" s="23"/>
      <c r="E14" s="23"/>
    </row>
    <row r="15" spans="1:8" x14ac:dyDescent="0.3">
      <c r="A15" s="14" t="s">
        <v>125</v>
      </c>
      <c r="B15" s="14" t="s">
        <v>21</v>
      </c>
      <c r="C15" s="15">
        <v>39.25</v>
      </c>
      <c r="D15" s="14">
        <v>1.9570000000000001</v>
      </c>
      <c r="E15" s="23">
        <f t="shared" ref="E15:E21" si="0">ROUND(C15*D15,2)</f>
        <v>76.81</v>
      </c>
      <c r="F15" s="16">
        <v>0</v>
      </c>
      <c r="G15" s="23">
        <f t="shared" ref="G15:G21" si="1">ROUND(E15*F15,2)</f>
        <v>0</v>
      </c>
      <c r="H15" s="23">
        <f t="shared" ref="H15:H21" si="2">ROUND(E15-G15,2)</f>
        <v>76.81</v>
      </c>
    </row>
    <row r="16" spans="1:8" x14ac:dyDescent="0.3">
      <c r="A16" s="14" t="s">
        <v>22</v>
      </c>
      <c r="B16" s="14" t="s">
        <v>21</v>
      </c>
      <c r="C16" s="15">
        <v>36.200000000000003</v>
      </c>
      <c r="D16" s="14">
        <v>1.5</v>
      </c>
      <c r="E16" s="23">
        <f t="shared" si="0"/>
        <v>54.3</v>
      </c>
      <c r="F16" s="16">
        <v>0</v>
      </c>
      <c r="G16" s="23">
        <f t="shared" si="1"/>
        <v>0</v>
      </c>
      <c r="H16" s="23">
        <f t="shared" si="2"/>
        <v>54.3</v>
      </c>
    </row>
    <row r="17" spans="1:8" x14ac:dyDescent="0.3">
      <c r="A17" s="14" t="s">
        <v>148</v>
      </c>
      <c r="B17" s="14" t="s">
        <v>19</v>
      </c>
      <c r="C17" s="15">
        <v>4.66</v>
      </c>
      <c r="D17" s="14">
        <v>4</v>
      </c>
      <c r="E17" s="23">
        <f t="shared" si="0"/>
        <v>18.64</v>
      </c>
      <c r="F17" s="16">
        <v>0</v>
      </c>
      <c r="G17" s="23">
        <f t="shared" si="1"/>
        <v>0</v>
      </c>
      <c r="H17" s="23">
        <f t="shared" si="2"/>
        <v>18.64</v>
      </c>
    </row>
    <row r="18" spans="1:8" x14ac:dyDescent="0.3">
      <c r="A18" s="14" t="s">
        <v>149</v>
      </c>
      <c r="B18" s="14" t="s">
        <v>26</v>
      </c>
      <c r="C18" s="15">
        <v>3.5</v>
      </c>
      <c r="D18" s="14">
        <v>2</v>
      </c>
      <c r="E18" s="23">
        <f t="shared" si="0"/>
        <v>7</v>
      </c>
      <c r="F18" s="16">
        <v>0</v>
      </c>
      <c r="G18" s="23">
        <f t="shared" si="1"/>
        <v>0</v>
      </c>
      <c r="H18" s="23">
        <f t="shared" si="2"/>
        <v>7</v>
      </c>
    </row>
    <row r="19" spans="1:8" x14ac:dyDescent="0.3">
      <c r="A19" s="14" t="s">
        <v>126</v>
      </c>
      <c r="B19" s="14" t="s">
        <v>19</v>
      </c>
      <c r="C19" s="15">
        <v>3.46</v>
      </c>
      <c r="D19" s="14">
        <v>32.171199999999999</v>
      </c>
      <c r="E19" s="23">
        <f t="shared" si="0"/>
        <v>111.31</v>
      </c>
      <c r="F19" s="16">
        <v>0</v>
      </c>
      <c r="G19" s="23">
        <f t="shared" si="1"/>
        <v>0</v>
      </c>
      <c r="H19" s="23">
        <f t="shared" si="2"/>
        <v>111.31</v>
      </c>
    </row>
    <row r="20" spans="1:8" x14ac:dyDescent="0.3">
      <c r="A20" s="14" t="s">
        <v>103</v>
      </c>
      <c r="B20" s="14" t="s">
        <v>19</v>
      </c>
      <c r="C20" s="15">
        <v>4</v>
      </c>
      <c r="D20" s="14">
        <v>30</v>
      </c>
      <c r="E20" s="23">
        <f t="shared" si="0"/>
        <v>120</v>
      </c>
      <c r="F20" s="16">
        <v>0</v>
      </c>
      <c r="G20" s="23">
        <f t="shared" si="1"/>
        <v>0</v>
      </c>
      <c r="H20" s="23">
        <f t="shared" si="2"/>
        <v>120</v>
      </c>
    </row>
    <row r="21" spans="1:8" x14ac:dyDescent="0.3">
      <c r="A21" s="14" t="s">
        <v>168</v>
      </c>
      <c r="B21" s="14" t="s">
        <v>21</v>
      </c>
      <c r="C21" s="15">
        <v>31.69</v>
      </c>
      <c r="D21" s="14">
        <v>1</v>
      </c>
      <c r="E21" s="23">
        <f t="shared" si="0"/>
        <v>31.69</v>
      </c>
      <c r="F21" s="16">
        <v>0</v>
      </c>
      <c r="G21" s="23">
        <f t="shared" si="1"/>
        <v>0</v>
      </c>
      <c r="H21" s="23">
        <f t="shared" si="2"/>
        <v>31.69</v>
      </c>
    </row>
    <row r="22" spans="1:8" x14ac:dyDescent="0.3">
      <c r="A22" s="13" t="s">
        <v>23</v>
      </c>
      <c r="C22" s="23"/>
      <c r="E22" s="23"/>
    </row>
    <row r="23" spans="1:8" x14ac:dyDescent="0.3">
      <c r="A23" s="14" t="s">
        <v>424</v>
      </c>
      <c r="B23" s="14" t="s">
        <v>18</v>
      </c>
      <c r="C23" s="15">
        <v>1.48</v>
      </c>
      <c r="D23" s="14">
        <v>13.7</v>
      </c>
      <c r="E23" s="23">
        <f>ROUND(C23*D23,2)</f>
        <v>20.28</v>
      </c>
      <c r="F23" s="16">
        <v>0</v>
      </c>
      <c r="G23" s="23">
        <f>ROUND(E23*F23,2)</f>
        <v>0</v>
      </c>
      <c r="H23" s="23">
        <f>ROUND(E23-G23,2)</f>
        <v>20.28</v>
      </c>
    </row>
    <row r="24" spans="1:8" x14ac:dyDescent="0.3">
      <c r="A24" s="13" t="s">
        <v>24</v>
      </c>
      <c r="C24" s="23"/>
      <c r="E24" s="23"/>
    </row>
    <row r="25" spans="1:8" x14ac:dyDescent="0.3">
      <c r="A25" s="14" t="s">
        <v>25</v>
      </c>
      <c r="B25" s="14" t="s">
        <v>18</v>
      </c>
      <c r="C25" s="15">
        <v>0.25</v>
      </c>
      <c r="D25" s="14">
        <v>32</v>
      </c>
      <c r="E25" s="23">
        <f>ROUND(C25*D25,2)</f>
        <v>8</v>
      </c>
      <c r="F25" s="16">
        <v>0</v>
      </c>
      <c r="G25" s="23">
        <f>ROUND(E25*F25,2)</f>
        <v>0</v>
      </c>
      <c r="H25" s="23">
        <f>ROUND(E25-G25,2)</f>
        <v>8</v>
      </c>
    </row>
    <row r="26" spans="1:8" x14ac:dyDescent="0.3">
      <c r="A26" s="14" t="s">
        <v>59</v>
      </c>
      <c r="B26" s="14" t="s">
        <v>26</v>
      </c>
      <c r="C26" s="15">
        <v>14.29</v>
      </c>
      <c r="D26" s="14">
        <v>0.5</v>
      </c>
      <c r="E26" s="23">
        <f>ROUND(C26*D26,2)</f>
        <v>7.15</v>
      </c>
      <c r="F26" s="16">
        <v>0</v>
      </c>
      <c r="G26" s="23">
        <f>ROUND(E26*F26,2)</f>
        <v>0</v>
      </c>
      <c r="H26" s="23">
        <f>ROUND(E26-G26,2)</f>
        <v>7.15</v>
      </c>
    </row>
    <row r="27" spans="1:8" x14ac:dyDescent="0.3">
      <c r="A27" s="14" t="s">
        <v>104</v>
      </c>
      <c r="B27" s="14" t="s">
        <v>26</v>
      </c>
      <c r="C27" s="15">
        <v>15.01</v>
      </c>
      <c r="D27" s="14">
        <v>1</v>
      </c>
      <c r="E27" s="23">
        <f>ROUND(C27*D27,2)</f>
        <v>15.01</v>
      </c>
      <c r="F27" s="16">
        <v>0</v>
      </c>
      <c r="G27" s="23">
        <f>ROUND(E27*F27,2)</f>
        <v>0</v>
      </c>
      <c r="H27" s="23">
        <f>ROUND(E27-G27,2)</f>
        <v>15.01</v>
      </c>
    </row>
    <row r="28" spans="1:8" x14ac:dyDescent="0.3">
      <c r="A28" s="14" t="s">
        <v>127</v>
      </c>
      <c r="B28" s="14" t="s">
        <v>26</v>
      </c>
      <c r="C28" s="15">
        <v>2.71</v>
      </c>
      <c r="D28" s="14">
        <v>4</v>
      </c>
      <c r="E28" s="23">
        <f>ROUND(C28*D28,2)</f>
        <v>10.84</v>
      </c>
      <c r="F28" s="16">
        <v>0</v>
      </c>
      <c r="G28" s="23">
        <f>ROUND(E28*F28,2)</f>
        <v>0</v>
      </c>
      <c r="H28" s="23">
        <f>ROUND(E28-G28,2)</f>
        <v>10.84</v>
      </c>
    </row>
    <row r="29" spans="1:8" x14ac:dyDescent="0.3">
      <c r="A29" s="14" t="s">
        <v>128</v>
      </c>
      <c r="B29" s="14" t="s">
        <v>26</v>
      </c>
      <c r="C29" s="15">
        <v>9.6300000000000008</v>
      </c>
      <c r="D29" s="14">
        <v>3.6</v>
      </c>
      <c r="E29" s="23">
        <f>ROUND(C29*D29,2)</f>
        <v>34.67</v>
      </c>
      <c r="F29" s="16">
        <v>0</v>
      </c>
      <c r="G29" s="23">
        <f>ROUND(E29*F29,2)</f>
        <v>0</v>
      </c>
      <c r="H29" s="23">
        <f>ROUND(E29-G29,2)</f>
        <v>34.67</v>
      </c>
    </row>
    <row r="30" spans="1:8" x14ac:dyDescent="0.3">
      <c r="A30" s="13" t="s">
        <v>27</v>
      </c>
      <c r="C30" s="23"/>
      <c r="E30" s="23"/>
    </row>
    <row r="31" spans="1:8" x14ac:dyDescent="0.3">
      <c r="A31" s="14" t="s">
        <v>110</v>
      </c>
      <c r="B31" s="14" t="s">
        <v>18</v>
      </c>
      <c r="C31" s="15">
        <v>0.56000000000000005</v>
      </c>
      <c r="D31" s="14">
        <v>1.28</v>
      </c>
      <c r="E31" s="23">
        <f>ROUND(C31*D31,2)</f>
        <v>0.72</v>
      </c>
      <c r="F31" s="16">
        <v>0</v>
      </c>
      <c r="G31" s="23">
        <f>ROUND(E31*F31,2)</f>
        <v>0</v>
      </c>
      <c r="H31" s="23">
        <f>ROUND(E31-G31,2)</f>
        <v>0.72</v>
      </c>
    </row>
    <row r="32" spans="1:8" x14ac:dyDescent="0.3">
      <c r="A32" s="13" t="s">
        <v>33</v>
      </c>
      <c r="C32" s="23"/>
      <c r="E32" s="23"/>
    </row>
    <row r="33" spans="1:8" x14ac:dyDescent="0.3">
      <c r="A33" s="14" t="s">
        <v>150</v>
      </c>
      <c r="B33" s="14" t="s">
        <v>60</v>
      </c>
      <c r="C33" s="15">
        <v>3.61</v>
      </c>
      <c r="D33" s="14">
        <v>34</v>
      </c>
      <c r="E33" s="23">
        <f>ROUND(C33*D33,2)</f>
        <v>122.74</v>
      </c>
      <c r="F33" s="16">
        <v>0</v>
      </c>
      <c r="G33" s="23">
        <f>ROUND(E33*F33,2)</f>
        <v>0</v>
      </c>
      <c r="H33" s="23">
        <f>ROUND(E33-G33,2)</f>
        <v>122.74</v>
      </c>
    </row>
    <row r="34" spans="1:8" x14ac:dyDescent="0.3">
      <c r="A34" s="13" t="s">
        <v>114</v>
      </c>
      <c r="C34" s="23"/>
      <c r="E34" s="23"/>
    </row>
    <row r="35" spans="1:8" x14ac:dyDescent="0.3">
      <c r="A35" s="14" t="s">
        <v>115</v>
      </c>
      <c r="B35" s="14" t="s">
        <v>26</v>
      </c>
      <c r="C35" s="15">
        <v>3.3</v>
      </c>
      <c r="D35" s="14">
        <v>0.6</v>
      </c>
      <c r="E35" s="23">
        <f>ROUND(C35*D35,2)</f>
        <v>1.98</v>
      </c>
      <c r="F35" s="16">
        <v>0</v>
      </c>
      <c r="G35" s="23">
        <f>ROUND(E35*F35,2)</f>
        <v>0</v>
      </c>
      <c r="H35" s="23">
        <f>ROUND(E35-G35,2)</f>
        <v>1.98</v>
      </c>
    </row>
    <row r="36" spans="1:8" x14ac:dyDescent="0.3">
      <c r="A36" s="13" t="s">
        <v>61</v>
      </c>
      <c r="C36" s="23"/>
      <c r="E36" s="23"/>
    </row>
    <row r="37" spans="1:8" x14ac:dyDescent="0.3">
      <c r="A37" s="14" t="s">
        <v>62</v>
      </c>
      <c r="B37" s="14" t="s">
        <v>48</v>
      </c>
      <c r="C37" s="15">
        <v>7.5</v>
      </c>
      <c r="D37" s="14">
        <v>1</v>
      </c>
      <c r="E37" s="23">
        <f>ROUND(C37*D37,2)</f>
        <v>7.5</v>
      </c>
      <c r="F37" s="16">
        <v>0</v>
      </c>
      <c r="G37" s="23">
        <f>ROUND(E37*F37,2)</f>
        <v>0</v>
      </c>
      <c r="H37" s="23">
        <f>ROUND(E37-G37,2)</f>
        <v>7.5</v>
      </c>
    </row>
    <row r="38" spans="1:8" x14ac:dyDescent="0.3">
      <c r="A38" s="14" t="s">
        <v>184</v>
      </c>
      <c r="B38" s="14" t="s">
        <v>21</v>
      </c>
      <c r="C38" s="15">
        <v>8</v>
      </c>
      <c r="D38" s="14">
        <v>1</v>
      </c>
      <c r="E38" s="23">
        <f>ROUND(C38*D38,2)</f>
        <v>8</v>
      </c>
      <c r="F38" s="16">
        <v>0</v>
      </c>
      <c r="G38" s="23">
        <f>ROUND(E38*F38,2)</f>
        <v>0</v>
      </c>
      <c r="H38" s="23">
        <f>ROUND(E38-G38,2)</f>
        <v>8</v>
      </c>
    </row>
    <row r="39" spans="1:8" x14ac:dyDescent="0.3">
      <c r="A39" s="13" t="s">
        <v>131</v>
      </c>
      <c r="C39" s="23"/>
      <c r="E39" s="23"/>
    </row>
    <row r="40" spans="1:8" x14ac:dyDescent="0.3">
      <c r="A40" s="14" t="s">
        <v>132</v>
      </c>
      <c r="B40" s="14" t="s">
        <v>124</v>
      </c>
      <c r="C40" s="15">
        <v>0.23</v>
      </c>
      <c r="D40" s="14">
        <f>D7</f>
        <v>220</v>
      </c>
      <c r="E40" s="23">
        <f>ROUND(C40*D40,2)</f>
        <v>50.6</v>
      </c>
      <c r="F40" s="16">
        <v>0</v>
      </c>
      <c r="G40" s="23">
        <f>ROUND(E40*F40,2)</f>
        <v>0</v>
      </c>
      <c r="H40" s="23">
        <f>ROUND(E40-G40,2)</f>
        <v>50.6</v>
      </c>
    </row>
    <row r="41" spans="1:8" x14ac:dyDescent="0.3">
      <c r="A41" s="13" t="s">
        <v>34</v>
      </c>
      <c r="C41" s="23"/>
      <c r="E41" s="23"/>
    </row>
    <row r="42" spans="1:8" x14ac:dyDescent="0.3">
      <c r="A42" s="14" t="s">
        <v>35</v>
      </c>
      <c r="B42" s="14" t="s">
        <v>36</v>
      </c>
      <c r="C42" s="15">
        <v>65</v>
      </c>
      <c r="D42" s="14">
        <v>0.66600000000000004</v>
      </c>
      <c r="E42" s="23">
        <f>ROUND(C42*D42,2)</f>
        <v>43.29</v>
      </c>
      <c r="F42" s="16">
        <v>0</v>
      </c>
      <c r="G42" s="23">
        <f>ROUND(E42*F42,2)</f>
        <v>0</v>
      </c>
      <c r="H42" s="23">
        <f>ROUND(E42-G42,2)</f>
        <v>43.29</v>
      </c>
    </row>
    <row r="43" spans="1:8" x14ac:dyDescent="0.3">
      <c r="A43" s="13" t="s">
        <v>116</v>
      </c>
      <c r="C43" s="23"/>
      <c r="E43" s="23"/>
    </row>
    <row r="44" spans="1:8" x14ac:dyDescent="0.3">
      <c r="A44" s="14" t="s">
        <v>133</v>
      </c>
      <c r="B44" s="14" t="s">
        <v>48</v>
      </c>
      <c r="C44" s="15">
        <v>6</v>
      </c>
      <c r="D44" s="14">
        <v>1</v>
      </c>
      <c r="E44" s="23">
        <f>ROUND(C44*D44,2)</f>
        <v>6</v>
      </c>
      <c r="F44" s="16">
        <v>0</v>
      </c>
      <c r="G44" s="23">
        <f>ROUND(E44*F44,2)</f>
        <v>0</v>
      </c>
      <c r="H44" s="23">
        <f>ROUND(E44-G44,2)</f>
        <v>6</v>
      </c>
    </row>
    <row r="45" spans="1:8" x14ac:dyDescent="0.3">
      <c r="A45" s="13" t="s">
        <v>118</v>
      </c>
      <c r="C45" s="23"/>
      <c r="E45" s="23"/>
    </row>
    <row r="46" spans="1:8" x14ac:dyDescent="0.3">
      <c r="A46" s="14" t="s">
        <v>119</v>
      </c>
      <c r="B46" s="14" t="s">
        <v>48</v>
      </c>
      <c r="C46" s="15">
        <v>10</v>
      </c>
      <c r="D46" s="14">
        <v>0.33300000000000002</v>
      </c>
      <c r="E46" s="23">
        <f>ROUND(C46*D46,2)</f>
        <v>3.33</v>
      </c>
      <c r="F46" s="16">
        <v>0</v>
      </c>
      <c r="G46" s="23">
        <f>ROUND(E46*F46,2)</f>
        <v>0</v>
      </c>
      <c r="H46" s="23">
        <f>ROUND(E46-G46,2)</f>
        <v>3.33</v>
      </c>
    </row>
    <row r="47" spans="1:8" x14ac:dyDescent="0.3">
      <c r="A47" s="13" t="s">
        <v>37</v>
      </c>
      <c r="C47" s="23"/>
      <c r="E47" s="23"/>
    </row>
    <row r="48" spans="1:8" x14ac:dyDescent="0.3">
      <c r="A48" s="14" t="s">
        <v>38</v>
      </c>
      <c r="B48" s="14" t="s">
        <v>39</v>
      </c>
      <c r="C48" s="15">
        <v>17.940000000000001</v>
      </c>
      <c r="D48" s="14">
        <v>0.36990000000000001</v>
      </c>
      <c r="E48" s="23">
        <f>ROUND(C48*D48,2)</f>
        <v>6.64</v>
      </c>
      <c r="F48" s="16">
        <v>0</v>
      </c>
      <c r="G48" s="23">
        <f>ROUND(E48*F48,2)</f>
        <v>0</v>
      </c>
      <c r="H48" s="23">
        <f>ROUND(E48-G48,2)</f>
        <v>6.64</v>
      </c>
    </row>
    <row r="49" spans="1:8" x14ac:dyDescent="0.3">
      <c r="A49" s="14" t="s">
        <v>134</v>
      </c>
      <c r="B49" s="14" t="s">
        <v>39</v>
      </c>
      <c r="C49" s="15">
        <v>17.940000000000001</v>
      </c>
      <c r="D49" s="14">
        <v>0.12770000000000001</v>
      </c>
      <c r="E49" s="23">
        <f>ROUND(C49*D49,2)</f>
        <v>2.29</v>
      </c>
      <c r="F49" s="16">
        <v>0</v>
      </c>
      <c r="G49" s="23">
        <f>ROUND(E49*F49,2)</f>
        <v>0</v>
      </c>
      <c r="H49" s="23">
        <f>ROUND(E49-G49,2)</f>
        <v>2.29</v>
      </c>
    </row>
    <row r="50" spans="1:8" x14ac:dyDescent="0.3">
      <c r="A50" s="13" t="s">
        <v>40</v>
      </c>
      <c r="C50" s="23"/>
      <c r="E50" s="23"/>
    </row>
    <row r="51" spans="1:8" x14ac:dyDescent="0.3">
      <c r="A51" s="14" t="s">
        <v>41</v>
      </c>
      <c r="B51" s="14" t="s">
        <v>39</v>
      </c>
      <c r="C51" s="15">
        <v>9.06</v>
      </c>
      <c r="D51" s="14">
        <v>0.20369999999999999</v>
      </c>
      <c r="E51" s="23">
        <f>ROUND(C51*D51,2)</f>
        <v>1.85</v>
      </c>
      <c r="F51" s="16">
        <v>0</v>
      </c>
      <c r="G51" s="23">
        <f>ROUND(E51*F51,2)</f>
        <v>0</v>
      </c>
      <c r="H51" s="23">
        <f>ROUND(E51-G51,2)</f>
        <v>1.85</v>
      </c>
    </row>
    <row r="52" spans="1:8" x14ac:dyDescent="0.3">
      <c r="A52" s="13" t="s">
        <v>43</v>
      </c>
      <c r="C52" s="23"/>
      <c r="E52" s="23"/>
    </row>
    <row r="53" spans="1:8" x14ac:dyDescent="0.3">
      <c r="A53" s="14" t="s">
        <v>42</v>
      </c>
      <c r="B53" s="14" t="s">
        <v>39</v>
      </c>
      <c r="C53" s="15">
        <v>9.06</v>
      </c>
      <c r="D53" s="14">
        <v>0.14630000000000001</v>
      </c>
      <c r="E53" s="23">
        <f>ROUND(C53*D53,2)</f>
        <v>1.33</v>
      </c>
      <c r="F53" s="16">
        <v>0</v>
      </c>
      <c r="G53" s="23">
        <f>ROUND(E53*F53,2)</f>
        <v>0</v>
      </c>
      <c r="H53" s="23">
        <f>ROUND(E53-G53,2)</f>
        <v>1.33</v>
      </c>
    </row>
    <row r="54" spans="1:8" x14ac:dyDescent="0.3">
      <c r="A54" s="14" t="s">
        <v>44</v>
      </c>
      <c r="B54" s="14" t="s">
        <v>39</v>
      </c>
      <c r="C54" s="15">
        <v>17.95</v>
      </c>
      <c r="D54" s="14">
        <v>0.44790000000000002</v>
      </c>
      <c r="E54" s="23">
        <f>ROUND(C54*D54,2)</f>
        <v>8.0399999999999991</v>
      </c>
      <c r="F54" s="16">
        <v>0</v>
      </c>
      <c r="G54" s="23">
        <f>ROUND(E54*F54,2)</f>
        <v>0</v>
      </c>
      <c r="H54" s="23">
        <f>ROUND(E54-G54,2)</f>
        <v>8.0399999999999991</v>
      </c>
    </row>
    <row r="55" spans="1:8" x14ac:dyDescent="0.3">
      <c r="A55" s="13" t="s">
        <v>45</v>
      </c>
      <c r="C55" s="23"/>
      <c r="E55" s="23"/>
    </row>
    <row r="56" spans="1:8" x14ac:dyDescent="0.3">
      <c r="A56" s="14" t="s">
        <v>38</v>
      </c>
      <c r="B56" s="14" t="s">
        <v>19</v>
      </c>
      <c r="C56" s="15">
        <v>3.44</v>
      </c>
      <c r="D56" s="14">
        <v>4.2843999999999998</v>
      </c>
      <c r="E56" s="23">
        <f>ROUND(C56*D56,2)</f>
        <v>14.74</v>
      </c>
      <c r="F56" s="16">
        <v>0</v>
      </c>
      <c r="G56" s="23">
        <f>ROUND(E56*F56,2)</f>
        <v>0</v>
      </c>
      <c r="H56" s="23">
        <f>ROUND(E56-G56,2)</f>
        <v>14.74</v>
      </c>
    </row>
    <row r="57" spans="1:8" x14ac:dyDescent="0.3">
      <c r="A57" s="14" t="s">
        <v>134</v>
      </c>
      <c r="B57" s="14" t="s">
        <v>19</v>
      </c>
      <c r="C57" s="15">
        <v>3.44</v>
      </c>
      <c r="D57" s="14">
        <v>1.742</v>
      </c>
      <c r="E57" s="23">
        <f>ROUND(C57*D57,2)</f>
        <v>5.99</v>
      </c>
      <c r="F57" s="16">
        <v>0</v>
      </c>
      <c r="G57" s="23">
        <f>ROUND(E57*F57,2)</f>
        <v>0</v>
      </c>
      <c r="H57" s="23">
        <f>ROUND(E57-G57,2)</f>
        <v>5.99</v>
      </c>
    </row>
    <row r="58" spans="1:8" x14ac:dyDescent="0.3">
      <c r="A58" s="14" t="s">
        <v>159</v>
      </c>
      <c r="B58" s="14" t="s">
        <v>19</v>
      </c>
      <c r="C58" s="15">
        <v>3.44</v>
      </c>
      <c r="D58" s="14">
        <v>11.2011</v>
      </c>
      <c r="E58" s="23">
        <f>ROUND(C58*D58,2)</f>
        <v>38.53</v>
      </c>
      <c r="F58" s="16">
        <v>0</v>
      </c>
      <c r="G58" s="23">
        <f>ROUND(E58*F58,2)</f>
        <v>0</v>
      </c>
      <c r="H58" s="23">
        <f>ROUND(E58-G58,2)</f>
        <v>38.53</v>
      </c>
    </row>
    <row r="59" spans="1:8" x14ac:dyDescent="0.3">
      <c r="A59" s="13" t="s">
        <v>47</v>
      </c>
      <c r="C59" s="23"/>
      <c r="E59" s="23"/>
    </row>
    <row r="60" spans="1:8" x14ac:dyDescent="0.3">
      <c r="A60" s="14" t="s">
        <v>42</v>
      </c>
      <c r="B60" s="14" t="s">
        <v>48</v>
      </c>
      <c r="C60" s="15">
        <v>13.16</v>
      </c>
      <c r="D60" s="14">
        <v>1</v>
      </c>
      <c r="E60" s="23">
        <f>ROUND(C60*D60,2)</f>
        <v>13.16</v>
      </c>
      <c r="F60" s="16">
        <v>0</v>
      </c>
      <c r="G60" s="23">
        <f>ROUND(E60*F60,2)</f>
        <v>0</v>
      </c>
      <c r="H60" s="23">
        <f t="shared" ref="H60:H66" si="3">ROUND(E60-G60,2)</f>
        <v>13.16</v>
      </c>
    </row>
    <row r="61" spans="1:8" x14ac:dyDescent="0.3">
      <c r="A61" s="14" t="s">
        <v>38</v>
      </c>
      <c r="B61" s="14" t="s">
        <v>48</v>
      </c>
      <c r="C61" s="15">
        <v>3.57</v>
      </c>
      <c r="D61" s="14">
        <v>1</v>
      </c>
      <c r="E61" s="23">
        <f>ROUND(C61*D61,2)</f>
        <v>3.57</v>
      </c>
      <c r="F61" s="16">
        <v>0</v>
      </c>
      <c r="G61" s="23">
        <f>ROUND(E61*F61,2)</f>
        <v>0</v>
      </c>
      <c r="H61" s="23">
        <f t="shared" si="3"/>
        <v>3.57</v>
      </c>
    </row>
    <row r="62" spans="1:8" x14ac:dyDescent="0.3">
      <c r="A62" s="14" t="s">
        <v>134</v>
      </c>
      <c r="B62" s="14" t="s">
        <v>48</v>
      </c>
      <c r="C62" s="15">
        <v>6.16</v>
      </c>
      <c r="D62" s="14">
        <v>1</v>
      </c>
      <c r="E62" s="23">
        <f>ROUND(C62*D62,2)</f>
        <v>6.16</v>
      </c>
      <c r="F62" s="16">
        <v>0</v>
      </c>
      <c r="G62" s="23">
        <f>ROUND(E62*F62,2)</f>
        <v>0</v>
      </c>
      <c r="H62" s="23">
        <f t="shared" si="3"/>
        <v>6.16</v>
      </c>
    </row>
    <row r="63" spans="1:8" x14ac:dyDescent="0.3">
      <c r="A63" s="14" t="s">
        <v>159</v>
      </c>
      <c r="B63" s="14" t="s">
        <v>48</v>
      </c>
      <c r="C63" s="15">
        <v>21.95</v>
      </c>
      <c r="D63" s="14">
        <v>1</v>
      </c>
      <c r="E63" s="23">
        <f>ROUND(C63*D63,2)</f>
        <v>21.95</v>
      </c>
      <c r="F63" s="16">
        <v>0</v>
      </c>
      <c r="G63" s="23">
        <f>ROUND(E63*F63,2)</f>
        <v>0</v>
      </c>
      <c r="H63" s="23">
        <f t="shared" si="3"/>
        <v>21.95</v>
      </c>
    </row>
    <row r="64" spans="1:8" x14ac:dyDescent="0.3">
      <c r="A64" s="9" t="s">
        <v>49</v>
      </c>
      <c r="B64" s="9" t="s">
        <v>48</v>
      </c>
      <c r="C64" s="10">
        <v>41.02</v>
      </c>
      <c r="D64" s="9">
        <v>1</v>
      </c>
      <c r="E64" s="22">
        <f>ROUND(C64*D64,2)</f>
        <v>41.02</v>
      </c>
      <c r="F64" s="11">
        <v>0</v>
      </c>
      <c r="G64" s="22">
        <f>ROUND(E64*F64,2)</f>
        <v>0</v>
      </c>
      <c r="H64" s="22">
        <f t="shared" si="3"/>
        <v>41.02</v>
      </c>
    </row>
    <row r="65" spans="1:8" x14ac:dyDescent="0.3">
      <c r="A65" s="7" t="s">
        <v>50</v>
      </c>
      <c r="C65" s="23"/>
      <c r="E65" s="23">
        <f>SUM(E12:E64)</f>
        <v>942.72</v>
      </c>
      <c r="G65" s="12">
        <f>SUM(G12:G64)</f>
        <v>0</v>
      </c>
      <c r="H65" s="12">
        <f t="shared" si="3"/>
        <v>942.72</v>
      </c>
    </row>
    <row r="66" spans="1:8" x14ac:dyDescent="0.3">
      <c r="A66" s="7" t="s">
        <v>51</v>
      </c>
      <c r="C66" s="23"/>
      <c r="E66" s="23">
        <f>+E8-E65</f>
        <v>135.27999999999997</v>
      </c>
      <c r="G66" s="12">
        <f>+G8-G65</f>
        <v>0</v>
      </c>
      <c r="H66" s="12">
        <f t="shared" si="3"/>
        <v>135.28</v>
      </c>
    </row>
    <row r="67" spans="1:8" x14ac:dyDescent="0.3">
      <c r="A67" t="s">
        <v>12</v>
      </c>
      <c r="C67" s="23"/>
      <c r="E67" s="23"/>
    </row>
    <row r="68" spans="1:8" x14ac:dyDescent="0.3">
      <c r="A68" s="7" t="s">
        <v>52</v>
      </c>
      <c r="C68" s="23"/>
      <c r="E68" s="23"/>
    </row>
    <row r="69" spans="1:8" x14ac:dyDescent="0.3">
      <c r="A69" s="14" t="s">
        <v>42</v>
      </c>
      <c r="B69" s="14" t="s">
        <v>48</v>
      </c>
      <c r="C69" s="15">
        <v>25.86</v>
      </c>
      <c r="D69" s="14">
        <v>1</v>
      </c>
      <c r="E69" s="23">
        <f>ROUND(C69*D69,2)</f>
        <v>25.86</v>
      </c>
      <c r="F69" s="16">
        <v>0</v>
      </c>
      <c r="G69" s="23">
        <f>ROUND(E69*F69,2)</f>
        <v>0</v>
      </c>
      <c r="H69" s="23">
        <f t="shared" ref="H69:H75" si="4">ROUND(E69-G69,2)</f>
        <v>25.86</v>
      </c>
    </row>
    <row r="70" spans="1:8" x14ac:dyDescent="0.3">
      <c r="A70" s="14" t="s">
        <v>38</v>
      </c>
      <c r="B70" s="14" t="s">
        <v>48</v>
      </c>
      <c r="C70" s="15">
        <v>27.63</v>
      </c>
      <c r="D70" s="14">
        <v>1</v>
      </c>
      <c r="E70" s="23">
        <f>ROUND(C70*D70,2)</f>
        <v>27.63</v>
      </c>
      <c r="F70" s="16">
        <v>0</v>
      </c>
      <c r="G70" s="23">
        <f>ROUND(E70*F70,2)</f>
        <v>0</v>
      </c>
      <c r="H70" s="23">
        <f t="shared" si="4"/>
        <v>27.63</v>
      </c>
    </row>
    <row r="71" spans="1:8" x14ac:dyDescent="0.3">
      <c r="A71" s="14" t="s">
        <v>134</v>
      </c>
      <c r="B71" s="14" t="s">
        <v>48</v>
      </c>
      <c r="C71" s="15">
        <v>29.49</v>
      </c>
      <c r="D71" s="14">
        <v>1</v>
      </c>
      <c r="E71" s="23">
        <f>ROUND(C71*D71,2)</f>
        <v>29.49</v>
      </c>
      <c r="F71" s="16">
        <v>0</v>
      </c>
      <c r="G71" s="23">
        <f>ROUND(E71*F71,2)</f>
        <v>0</v>
      </c>
      <c r="H71" s="23">
        <f t="shared" si="4"/>
        <v>29.49</v>
      </c>
    </row>
    <row r="72" spans="1:8" x14ac:dyDescent="0.3">
      <c r="A72" s="9" t="s">
        <v>159</v>
      </c>
      <c r="B72" s="9" t="s">
        <v>48</v>
      </c>
      <c r="C72" s="10">
        <v>99.5</v>
      </c>
      <c r="D72" s="9">
        <v>1</v>
      </c>
      <c r="E72" s="22">
        <f>ROUND(C72*D72,2)</f>
        <v>99.5</v>
      </c>
      <c r="F72" s="11">
        <v>0</v>
      </c>
      <c r="G72" s="22">
        <f>ROUND(E72*F72,2)</f>
        <v>0</v>
      </c>
      <c r="H72" s="22">
        <f t="shared" si="4"/>
        <v>99.5</v>
      </c>
    </row>
    <row r="73" spans="1:8" x14ac:dyDescent="0.3">
      <c r="A73" s="7" t="s">
        <v>53</v>
      </c>
      <c r="C73" s="23"/>
      <c r="E73" s="23">
        <f>SUM(E69:E72)</f>
        <v>182.48</v>
      </c>
      <c r="G73" s="12">
        <f>SUM(G69:G72)</f>
        <v>0</v>
      </c>
      <c r="H73" s="12">
        <f t="shared" si="4"/>
        <v>182.48</v>
      </c>
    </row>
    <row r="74" spans="1:8" x14ac:dyDescent="0.3">
      <c r="A74" s="7" t="s">
        <v>54</v>
      </c>
      <c r="C74" s="23"/>
      <c r="E74" s="23">
        <f>+E65+E73</f>
        <v>1125.2</v>
      </c>
      <c r="G74" s="12">
        <f>+G65+G73</f>
        <v>0</v>
      </c>
      <c r="H74" s="12">
        <f t="shared" si="4"/>
        <v>1125.2</v>
      </c>
    </row>
    <row r="75" spans="1:8" x14ac:dyDescent="0.3">
      <c r="A75" s="7" t="s">
        <v>55</v>
      </c>
      <c r="C75" s="23"/>
      <c r="E75" s="23">
        <f>+E8-E74</f>
        <v>-47.200000000000045</v>
      </c>
      <c r="G75" s="12">
        <f>+G8-G74</f>
        <v>0</v>
      </c>
      <c r="H75" s="12">
        <f t="shared" si="4"/>
        <v>-47.2</v>
      </c>
    </row>
    <row r="76" spans="1:8" x14ac:dyDescent="0.3">
      <c r="A76" t="s">
        <v>120</v>
      </c>
      <c r="C76" s="23"/>
      <c r="E76" s="23"/>
    </row>
    <row r="77" spans="1:8" x14ac:dyDescent="0.3">
      <c r="A77" t="s">
        <v>425</v>
      </c>
      <c r="C77" s="23"/>
      <c r="E77" s="23"/>
    </row>
    <row r="79" spans="1:8" x14ac:dyDescent="0.3">
      <c r="A79" s="7" t="s">
        <v>121</v>
      </c>
      <c r="C79" s="23"/>
      <c r="E79" s="23"/>
    </row>
    <row r="80" spans="1:8" x14ac:dyDescent="0.3">
      <c r="A80" s="7" t="s">
        <v>122</v>
      </c>
      <c r="C80" s="23"/>
      <c r="E80" s="23"/>
    </row>
    <row r="98" spans="1:8" x14ac:dyDescent="0.3">
      <c r="A98" t="str" cm="1">
        <f t="array" aca="1" ref="A98" ca="1">MID(CELL("filename",A1),FIND("]",CELL("filename",A1))+1,256)</f>
        <v>corn3</v>
      </c>
    </row>
    <row r="99" spans="1:8" x14ac:dyDescent="0.3">
      <c r="A99" s="7" t="s">
        <v>50</v>
      </c>
      <c r="E99" s="25">
        <f>VLOOKUP(A99,$A$1:$H$98,5,FALSE)</f>
        <v>942.72</v>
      </c>
    </row>
    <row r="100" spans="1:8" x14ac:dyDescent="0.3">
      <c r="A100" s="7" t="s">
        <v>293</v>
      </c>
      <c r="E100" s="25">
        <f>VLOOKUP(A100,$A$1:$H$98,5,FALSE)</f>
        <v>182.48</v>
      </c>
    </row>
    <row r="101" spans="1:8" x14ac:dyDescent="0.3">
      <c r="A101" s="7" t="s">
        <v>294</v>
      </c>
      <c r="E101" s="25">
        <f t="shared" ref="E101:E102" si="5">VLOOKUP(A101,$A$1:$H$98,5,FALSE)</f>
        <v>1125.2</v>
      </c>
    </row>
    <row r="102" spans="1:8" x14ac:dyDescent="0.3">
      <c r="A102" s="7" t="s">
        <v>55</v>
      </c>
      <c r="E102" s="25">
        <f t="shared" si="5"/>
        <v>-47.200000000000045</v>
      </c>
    </row>
    <row r="104" spans="1:8" x14ac:dyDescent="0.3">
      <c r="A104" s="21" t="s">
        <v>255</v>
      </c>
    </row>
    <row r="105" spans="1:8" x14ac:dyDescent="0.3">
      <c r="A105" s="25">
        <f>E102</f>
        <v>-47.200000000000045</v>
      </c>
      <c r="B105" s="25">
        <f ca="1">C105-Calculator!$B$16</f>
        <v>4.6000000000000005</v>
      </c>
      <c r="C105" s="25">
        <f ca="1">D105-Calculator!$B$16</f>
        <v>4.9000000000000004</v>
      </c>
      <c r="D105" s="25">
        <f ca="1">E105-Calculator!$B$16</f>
        <v>5.2</v>
      </c>
      <c r="E105" s="25" cm="1">
        <f t="array" aca="1" ref="E105" ca="1">IF(MID(CELL("filename",A1),FIND("]",CELL("filename",A1))+1,256)=Calculator!AR2,Calculator!B15,5.5)</f>
        <v>5.5</v>
      </c>
      <c r="F105" s="25">
        <f ca="1">E105+Calculator!$B$16</f>
        <v>5.8</v>
      </c>
      <c r="G105" s="25">
        <f ca="1">F105+Calculator!$B$16</f>
        <v>6.1</v>
      </c>
      <c r="H105" s="25">
        <f ca="1">G105+Calculator!$B$16</f>
        <v>6.3999999999999995</v>
      </c>
    </row>
    <row r="106" spans="1:8" x14ac:dyDescent="0.3">
      <c r="A106">
        <f ca="1">A107-Calculator!$B$12</f>
        <v>205</v>
      </c>
      <c r="B106">
        <f t="dataTable" ref="B106:H112" dt2D="1" dtr="1" r1="C7" r2="D7" ca="1"/>
        <v>-178.75</v>
      </c>
      <c r="C106">
        <v>-117.25</v>
      </c>
      <c r="D106">
        <v>-55.75</v>
      </c>
      <c r="E106">
        <v>5.75</v>
      </c>
      <c r="F106">
        <v>67.25</v>
      </c>
      <c r="G106">
        <v>128.75</v>
      </c>
      <c r="H106">
        <v>190.25</v>
      </c>
    </row>
    <row r="107" spans="1:8" x14ac:dyDescent="0.3">
      <c r="A107">
        <f ca="1">A108-Calculator!$B$12</f>
        <v>210</v>
      </c>
      <c r="B107">
        <v>-156.89999999999986</v>
      </c>
      <c r="C107">
        <v>-93.899999999999864</v>
      </c>
      <c r="D107">
        <v>-30.899999999999864</v>
      </c>
      <c r="E107">
        <v>32.100000000000136</v>
      </c>
      <c r="F107">
        <v>95.100000000000136</v>
      </c>
      <c r="G107">
        <v>158.10000000000014</v>
      </c>
      <c r="H107">
        <v>221.10000000000014</v>
      </c>
    </row>
    <row r="108" spans="1:8" x14ac:dyDescent="0.3">
      <c r="A108">
        <f ca="1">A109-Calculator!$B$12</f>
        <v>215</v>
      </c>
      <c r="B108">
        <v>-135.04999999999995</v>
      </c>
      <c r="C108">
        <v>-70.549999999999955</v>
      </c>
      <c r="D108">
        <v>-6.0499999999999545</v>
      </c>
      <c r="E108">
        <v>58.450000000000045</v>
      </c>
      <c r="F108">
        <v>122.95000000000005</v>
      </c>
      <c r="G108">
        <v>187.45000000000005</v>
      </c>
      <c r="H108">
        <v>251.95000000000005</v>
      </c>
    </row>
    <row r="109" spans="1:8" x14ac:dyDescent="0.3">
      <c r="A109" cm="1">
        <f t="array" aca="1" ref="A109" ca="1">IF(MID(CELL("filename",A1),FIND("]",CELL("filename",A1))+1,256)=Calculator!AR2,Calculator!B11,220)</f>
        <v>220</v>
      </c>
      <c r="B109">
        <v>-113.20000000000005</v>
      </c>
      <c r="C109">
        <v>-47.200000000000045</v>
      </c>
      <c r="D109">
        <v>18.799999999999955</v>
      </c>
      <c r="E109">
        <v>84.799999999999955</v>
      </c>
      <c r="F109">
        <v>150.79999999999995</v>
      </c>
      <c r="G109">
        <v>216.79999999999995</v>
      </c>
      <c r="H109">
        <v>282.79999999999995</v>
      </c>
    </row>
    <row r="110" spans="1:8" x14ac:dyDescent="0.3">
      <c r="A110">
        <f ca="1">A109+Calculator!$B$12</f>
        <v>225</v>
      </c>
      <c r="B110">
        <v>-91.349999999999909</v>
      </c>
      <c r="C110">
        <v>-23.849999999999909</v>
      </c>
      <c r="D110">
        <v>43.650000000000091</v>
      </c>
      <c r="E110">
        <v>111.15000000000009</v>
      </c>
      <c r="F110">
        <v>178.65000000000009</v>
      </c>
      <c r="G110">
        <v>246.15000000000009</v>
      </c>
      <c r="H110">
        <v>313.65000000000009</v>
      </c>
    </row>
    <row r="111" spans="1:8" x14ac:dyDescent="0.3">
      <c r="A111">
        <f ca="1">A110+Calculator!$B$12</f>
        <v>230</v>
      </c>
      <c r="B111">
        <v>-69.5</v>
      </c>
      <c r="C111">
        <v>-0.5</v>
      </c>
      <c r="D111">
        <v>68.5</v>
      </c>
      <c r="E111">
        <v>137.5</v>
      </c>
      <c r="F111">
        <v>206.5</v>
      </c>
      <c r="G111">
        <v>275.5</v>
      </c>
      <c r="H111">
        <v>344.5</v>
      </c>
    </row>
    <row r="112" spans="1:8" x14ac:dyDescent="0.3">
      <c r="A112">
        <f ca="1">A111+Calculator!$B$12</f>
        <v>235</v>
      </c>
      <c r="B112">
        <v>-47.649999999999864</v>
      </c>
      <c r="C112">
        <v>22.850000000000136</v>
      </c>
      <c r="D112">
        <v>93.350000000000136</v>
      </c>
      <c r="E112">
        <v>163.85000000000014</v>
      </c>
      <c r="F112">
        <v>234.35000000000014</v>
      </c>
      <c r="G112">
        <v>304.85000000000014</v>
      </c>
      <c r="H112">
        <v>375.35000000000014</v>
      </c>
    </row>
    <row r="115" spans="1:8" x14ac:dyDescent="0.3">
      <c r="A115" s="21" t="s">
        <v>256</v>
      </c>
    </row>
    <row r="116" spans="1:8" x14ac:dyDescent="0.3">
      <c r="A116" s="25">
        <f>E102</f>
        <v>-47.200000000000045</v>
      </c>
      <c r="B116" s="25">
        <f ca="1">C116-Calculator!$B$29</f>
        <v>5.2000000000000011</v>
      </c>
      <c r="C116" s="25">
        <f ca="1">D116-Calculator!$B$29</f>
        <v>5.3000000000000007</v>
      </c>
      <c r="D116" s="25">
        <f ca="1">E116-Calculator!$B$29</f>
        <v>5.4</v>
      </c>
      <c r="E116" s="25" cm="1">
        <f t="array" aca="1" ref="E116" ca="1">IF(MID(CELL("filename",A1),FIND("]",CELL("filename",A1))+1,256)=Calculator!AS2,Calculator!B28,5.5)</f>
        <v>5.5</v>
      </c>
      <c r="F116" s="25">
        <f ca="1">E116+Calculator!$B$29</f>
        <v>5.6</v>
      </c>
      <c r="G116" s="25">
        <f ca="1">F116+Calculator!$B$29</f>
        <v>5.6999999999999993</v>
      </c>
      <c r="H116" s="25">
        <f ca="1">G116+Calculator!$B$29</f>
        <v>5.7999999999999989</v>
      </c>
    </row>
    <row r="117" spans="1:8" x14ac:dyDescent="0.3">
      <c r="A117">
        <f ca="1">A118-Calculator!$B$25</f>
        <v>205</v>
      </c>
      <c r="B117">
        <f t="dataTable" ref="B117:H123" dt2D="1" dtr="1" r1="C7" r2="D7" ca="1"/>
        <v>-55.75</v>
      </c>
      <c r="C117">
        <v>-35.25</v>
      </c>
      <c r="D117">
        <v>-14.75</v>
      </c>
      <c r="E117">
        <v>5.75</v>
      </c>
      <c r="F117">
        <v>26.25</v>
      </c>
      <c r="G117">
        <v>46.75</v>
      </c>
      <c r="H117">
        <v>67.25</v>
      </c>
    </row>
    <row r="118" spans="1:8" x14ac:dyDescent="0.3">
      <c r="A118">
        <f ca="1">A119-Calculator!$B$25</f>
        <v>210</v>
      </c>
      <c r="B118">
        <v>-30.899999999999864</v>
      </c>
      <c r="C118">
        <v>-9.8999999999998636</v>
      </c>
      <c r="D118">
        <v>11.100000000000136</v>
      </c>
      <c r="E118">
        <v>32.100000000000136</v>
      </c>
      <c r="F118">
        <v>53.100000000000136</v>
      </c>
      <c r="G118">
        <v>74.100000000000136</v>
      </c>
      <c r="H118">
        <v>95.100000000000136</v>
      </c>
    </row>
    <row r="119" spans="1:8" x14ac:dyDescent="0.3">
      <c r="A119">
        <f ca="1">A120-Calculator!$B$25</f>
        <v>215</v>
      </c>
      <c r="B119">
        <v>-6.0499999999999545</v>
      </c>
      <c r="C119">
        <v>15.450000000000045</v>
      </c>
      <c r="D119">
        <v>36.950000000000045</v>
      </c>
      <c r="E119">
        <v>58.450000000000045</v>
      </c>
      <c r="F119">
        <v>79.950000000000045</v>
      </c>
      <c r="G119">
        <v>101.45000000000005</v>
      </c>
      <c r="H119">
        <v>122.95000000000005</v>
      </c>
    </row>
    <row r="120" spans="1:8" x14ac:dyDescent="0.3">
      <c r="A120" cm="1">
        <f t="array" aca="1" ref="A120" ca="1">IF(MID(CELL("filename",A1),FIND("]",CELL("filename",A1))+1,256)=Calculator!AS2,Calculator!B24,220)</f>
        <v>220</v>
      </c>
      <c r="B120">
        <v>18.799999999999955</v>
      </c>
      <c r="C120">
        <v>40.799999999999955</v>
      </c>
      <c r="D120">
        <v>62.799999999999955</v>
      </c>
      <c r="E120">
        <v>84.799999999999955</v>
      </c>
      <c r="F120">
        <v>106.79999999999995</v>
      </c>
      <c r="G120">
        <v>128.79999999999995</v>
      </c>
      <c r="H120">
        <v>150.79999999999995</v>
      </c>
    </row>
    <row r="121" spans="1:8" x14ac:dyDescent="0.3">
      <c r="A121">
        <f ca="1">A120+Calculator!$B$25</f>
        <v>225</v>
      </c>
      <c r="B121">
        <v>43.650000000000091</v>
      </c>
      <c r="C121">
        <v>66.150000000000091</v>
      </c>
      <c r="D121">
        <v>88.650000000000091</v>
      </c>
      <c r="E121">
        <v>111.15000000000009</v>
      </c>
      <c r="F121">
        <v>133.65000000000009</v>
      </c>
      <c r="G121">
        <v>156.15000000000009</v>
      </c>
      <c r="H121">
        <v>178.65000000000009</v>
      </c>
    </row>
    <row r="122" spans="1:8" x14ac:dyDescent="0.3">
      <c r="A122">
        <f ca="1">A121+Calculator!$B$25</f>
        <v>230</v>
      </c>
      <c r="B122">
        <v>68.5</v>
      </c>
      <c r="C122">
        <v>91.5</v>
      </c>
      <c r="D122">
        <v>114.5</v>
      </c>
      <c r="E122">
        <v>137.5</v>
      </c>
      <c r="F122">
        <v>160.5</v>
      </c>
      <c r="G122">
        <v>183.5</v>
      </c>
      <c r="H122">
        <v>206.5</v>
      </c>
    </row>
    <row r="123" spans="1:8" x14ac:dyDescent="0.3">
      <c r="A123">
        <f ca="1">A122+Calculator!$B$25</f>
        <v>235</v>
      </c>
      <c r="B123">
        <v>93.350000000000136</v>
      </c>
      <c r="C123">
        <v>116.85000000000014</v>
      </c>
      <c r="D123">
        <v>140.35000000000014</v>
      </c>
      <c r="E123">
        <v>163.85000000000014</v>
      </c>
      <c r="F123">
        <v>187.35000000000014</v>
      </c>
      <c r="G123">
        <v>210.85000000000014</v>
      </c>
      <c r="H123">
        <v>234.35000000000014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1C77A-1651-4594-A195-20A189C14569}">
  <dimension ref="A1:H123"/>
  <sheetViews>
    <sheetView topLeftCell="A106" workbookViewId="0">
      <selection activeCell="A116" sqref="A116:H123"/>
    </sheetView>
  </sheetViews>
  <sheetFormatPr defaultRowHeight="14.4" x14ac:dyDescent="0.3"/>
  <cols>
    <col min="1" max="1" width="25.6640625" customWidth="1"/>
    <col min="5" max="5" width="12" customWidth="1"/>
    <col min="8" max="8" width="10.6640625" customWidth="1"/>
  </cols>
  <sheetData>
    <row r="1" spans="1:8" x14ac:dyDescent="0.3">
      <c r="A1" s="80" t="s">
        <v>160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418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432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56</v>
      </c>
      <c r="B7" s="9" t="s">
        <v>124</v>
      </c>
      <c r="C7" s="28">
        <f>IF(Calculator!B7="Corn",Calculator!B15,IF(Calculator!B20="Corn",Calculator!B28,5.17))</f>
        <v>4.9000000000000004</v>
      </c>
      <c r="D7" s="29">
        <f>IF(Calculator!B7="Corn",Calculator!B11,IF(Calculator!B20="Corn",Calculator!B24,220))</f>
        <v>220</v>
      </c>
      <c r="E7" s="22">
        <f>ROUND(C7*D7,2)</f>
        <v>1078</v>
      </c>
      <c r="F7" s="11">
        <v>0</v>
      </c>
      <c r="G7" s="22">
        <f>ROUND(E7*F7,2)</f>
        <v>0</v>
      </c>
      <c r="H7" s="22">
        <f>ROUND(E7-G7,2)</f>
        <v>1078</v>
      </c>
    </row>
    <row r="8" spans="1:8" x14ac:dyDescent="0.3">
      <c r="A8" s="7" t="s">
        <v>11</v>
      </c>
      <c r="C8" s="23"/>
      <c r="E8" s="23">
        <f>SUM(E7:E7)</f>
        <v>1078</v>
      </c>
      <c r="G8" s="12">
        <f>SUM(G7:G7)</f>
        <v>0</v>
      </c>
      <c r="H8" s="12">
        <f>ROUND(E8-G8,2)</f>
        <v>1078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2</v>
      </c>
      <c r="E12" s="23">
        <f>ROUND(C12*D12,2)</f>
        <v>16.22</v>
      </c>
      <c r="F12" s="16">
        <v>0</v>
      </c>
      <c r="G12" s="23">
        <f>ROUND(E12*F12,2)</f>
        <v>0</v>
      </c>
      <c r="H12" s="23">
        <f>ROUND(E12-G12,2)</f>
        <v>16.22</v>
      </c>
    </row>
    <row r="13" spans="1:8" x14ac:dyDescent="0.3">
      <c r="A13" s="14" t="s">
        <v>57</v>
      </c>
      <c r="B13" s="14" t="s">
        <v>16</v>
      </c>
      <c r="C13" s="15">
        <v>6.87</v>
      </c>
      <c r="D13" s="14">
        <v>1.2</v>
      </c>
      <c r="E13" s="23">
        <f>ROUND(C13*D13,2)</f>
        <v>8.24</v>
      </c>
      <c r="F13" s="16">
        <v>0</v>
      </c>
      <c r="G13" s="23">
        <f>ROUND(E13*F13,2)</f>
        <v>0</v>
      </c>
      <c r="H13" s="23">
        <f>ROUND(E13-G13,2)</f>
        <v>8.24</v>
      </c>
    </row>
    <row r="14" spans="1:8" x14ac:dyDescent="0.3">
      <c r="A14" s="13" t="s">
        <v>20</v>
      </c>
      <c r="C14" s="23"/>
      <c r="E14" s="23"/>
    </row>
    <row r="15" spans="1:8" x14ac:dyDescent="0.3">
      <c r="A15" s="14" t="s">
        <v>125</v>
      </c>
      <c r="B15" s="14" t="s">
        <v>21</v>
      </c>
      <c r="C15" s="15">
        <v>39.25</v>
      </c>
      <c r="D15" s="14">
        <v>1.9570000000000001</v>
      </c>
      <c r="E15" s="23">
        <f>ROUND(C15*D15,2)</f>
        <v>76.81</v>
      </c>
      <c r="F15" s="16">
        <v>0</v>
      </c>
      <c r="G15" s="23">
        <f>ROUND(E15*F15,2)</f>
        <v>0</v>
      </c>
      <c r="H15" s="23">
        <f>ROUND(E15-G15,2)</f>
        <v>76.81</v>
      </c>
    </row>
    <row r="16" spans="1:8" x14ac:dyDescent="0.3">
      <c r="A16" s="14" t="s">
        <v>22</v>
      </c>
      <c r="B16" s="14" t="s">
        <v>21</v>
      </c>
      <c r="C16" s="15">
        <v>36.200000000000003</v>
      </c>
      <c r="D16" s="14">
        <v>1.5</v>
      </c>
      <c r="E16" s="23">
        <f>ROUND(C16*D16,2)</f>
        <v>54.3</v>
      </c>
      <c r="F16" s="16">
        <v>0</v>
      </c>
      <c r="G16" s="23">
        <f>ROUND(E16*F16,2)</f>
        <v>0</v>
      </c>
      <c r="H16" s="23">
        <f>ROUND(E16-G16,2)</f>
        <v>54.3</v>
      </c>
    </row>
    <row r="17" spans="1:8" x14ac:dyDescent="0.3">
      <c r="A17" s="14" t="s">
        <v>126</v>
      </c>
      <c r="B17" s="14" t="s">
        <v>19</v>
      </c>
      <c r="C17" s="15">
        <v>3.46</v>
      </c>
      <c r="D17" s="14">
        <v>32.171199999999999</v>
      </c>
      <c r="E17" s="23">
        <f>ROUND(C17*D17,2)</f>
        <v>111.31</v>
      </c>
      <c r="F17" s="16">
        <v>0</v>
      </c>
      <c r="G17" s="23">
        <f>ROUND(E17*F17,2)</f>
        <v>0</v>
      </c>
      <c r="H17" s="23">
        <f>ROUND(E17-G17,2)</f>
        <v>111.31</v>
      </c>
    </row>
    <row r="18" spans="1:8" x14ac:dyDescent="0.3">
      <c r="A18" s="14" t="s">
        <v>103</v>
      </c>
      <c r="B18" s="14" t="s">
        <v>19</v>
      </c>
      <c r="C18" s="15">
        <v>4</v>
      </c>
      <c r="D18" s="14">
        <v>30</v>
      </c>
      <c r="E18" s="23">
        <f>ROUND(C18*D18,2)</f>
        <v>120</v>
      </c>
      <c r="F18" s="16">
        <v>0</v>
      </c>
      <c r="G18" s="23">
        <f>ROUND(E18*F18,2)</f>
        <v>0</v>
      </c>
      <c r="H18" s="23">
        <f>ROUND(E18-G18,2)</f>
        <v>120</v>
      </c>
    </row>
    <row r="19" spans="1:8" x14ac:dyDescent="0.3">
      <c r="A19" s="14" t="s">
        <v>168</v>
      </c>
      <c r="B19" s="14" t="s">
        <v>21</v>
      </c>
      <c r="C19" s="15">
        <v>31.69</v>
      </c>
      <c r="D19" s="14">
        <v>1</v>
      </c>
      <c r="E19" s="23">
        <f>ROUND(C19*D19,2)</f>
        <v>31.69</v>
      </c>
      <c r="F19" s="16">
        <v>0</v>
      </c>
      <c r="G19" s="23">
        <f>ROUND(E19*F19,2)</f>
        <v>0</v>
      </c>
      <c r="H19" s="23">
        <f>ROUND(E19-G19,2)</f>
        <v>31.69</v>
      </c>
    </row>
    <row r="20" spans="1:8" x14ac:dyDescent="0.3">
      <c r="A20" s="13" t="s">
        <v>23</v>
      </c>
      <c r="C20" s="23"/>
      <c r="E20" s="23"/>
    </row>
    <row r="21" spans="1:8" x14ac:dyDescent="0.3">
      <c r="A21" s="14" t="s">
        <v>424</v>
      </c>
      <c r="B21" s="14" t="s">
        <v>18</v>
      </c>
      <c r="C21" s="15">
        <v>1.48</v>
      </c>
      <c r="D21" s="14">
        <v>13.7</v>
      </c>
      <c r="E21" s="23">
        <f>ROUND(C21*D21,2)</f>
        <v>20.28</v>
      </c>
      <c r="F21" s="16">
        <v>0</v>
      </c>
      <c r="G21" s="23">
        <f>ROUND(E21*F21,2)</f>
        <v>0</v>
      </c>
      <c r="H21" s="23">
        <f>ROUND(E21-G21,2)</f>
        <v>20.28</v>
      </c>
    </row>
    <row r="22" spans="1:8" x14ac:dyDescent="0.3">
      <c r="A22" s="13" t="s">
        <v>24</v>
      </c>
      <c r="C22" s="23"/>
      <c r="E22" s="23"/>
    </row>
    <row r="23" spans="1:8" x14ac:dyDescent="0.3">
      <c r="A23" s="14" t="s">
        <v>25</v>
      </c>
      <c r="B23" s="14" t="s">
        <v>18</v>
      </c>
      <c r="C23" s="15">
        <v>0.25</v>
      </c>
      <c r="D23" s="14">
        <v>32</v>
      </c>
      <c r="E23" s="23">
        <f>ROUND(C23*D23,2)</f>
        <v>8</v>
      </c>
      <c r="F23" s="16">
        <v>0</v>
      </c>
      <c r="G23" s="23">
        <f>ROUND(E23*F23,2)</f>
        <v>0</v>
      </c>
      <c r="H23" s="23">
        <f>ROUND(E23-G23,2)</f>
        <v>8</v>
      </c>
    </row>
    <row r="24" spans="1:8" x14ac:dyDescent="0.3">
      <c r="A24" s="14" t="s">
        <v>59</v>
      </c>
      <c r="B24" s="14" t="s">
        <v>26</v>
      </c>
      <c r="C24" s="15">
        <v>14.29</v>
      </c>
      <c r="D24" s="14">
        <v>0.5</v>
      </c>
      <c r="E24" s="23">
        <f>ROUND(C24*D24,2)</f>
        <v>7.15</v>
      </c>
      <c r="F24" s="16">
        <v>0</v>
      </c>
      <c r="G24" s="23">
        <f>ROUND(E24*F24,2)</f>
        <v>0</v>
      </c>
      <c r="H24" s="23">
        <f>ROUND(E24-G24,2)</f>
        <v>7.15</v>
      </c>
    </row>
    <row r="25" spans="1:8" x14ac:dyDescent="0.3">
      <c r="A25" s="14" t="s">
        <v>104</v>
      </c>
      <c r="B25" s="14" t="s">
        <v>26</v>
      </c>
      <c r="C25" s="15">
        <v>15.01</v>
      </c>
      <c r="D25" s="14">
        <v>1</v>
      </c>
      <c r="E25" s="23">
        <f>ROUND(C25*D25,2)</f>
        <v>15.01</v>
      </c>
      <c r="F25" s="16">
        <v>0</v>
      </c>
      <c r="G25" s="23">
        <f>ROUND(E25*F25,2)</f>
        <v>0</v>
      </c>
      <c r="H25" s="23">
        <f>ROUND(E25-G25,2)</f>
        <v>15.01</v>
      </c>
    </row>
    <row r="26" spans="1:8" x14ac:dyDescent="0.3">
      <c r="A26" s="14" t="s">
        <v>127</v>
      </c>
      <c r="B26" s="14" t="s">
        <v>26</v>
      </c>
      <c r="C26" s="15">
        <v>2.71</v>
      </c>
      <c r="D26" s="14">
        <v>4</v>
      </c>
      <c r="E26" s="23">
        <f>ROUND(C26*D26,2)</f>
        <v>10.84</v>
      </c>
      <c r="F26" s="16">
        <v>0</v>
      </c>
      <c r="G26" s="23">
        <f>ROUND(E26*F26,2)</f>
        <v>0</v>
      </c>
      <c r="H26" s="23">
        <f>ROUND(E26-G26,2)</f>
        <v>10.84</v>
      </c>
    </row>
    <row r="27" spans="1:8" x14ac:dyDescent="0.3">
      <c r="A27" s="14" t="s">
        <v>128</v>
      </c>
      <c r="B27" s="14" t="s">
        <v>26</v>
      </c>
      <c r="C27" s="15">
        <v>9.6300000000000008</v>
      </c>
      <c r="D27" s="14">
        <v>3.6</v>
      </c>
      <c r="E27" s="23">
        <f>ROUND(C27*D27,2)</f>
        <v>34.67</v>
      </c>
      <c r="F27" s="16">
        <v>0</v>
      </c>
      <c r="G27" s="23">
        <f>ROUND(E27*F27,2)</f>
        <v>0</v>
      </c>
      <c r="H27" s="23">
        <f>ROUND(E27-G27,2)</f>
        <v>34.67</v>
      </c>
    </row>
    <row r="28" spans="1:8" x14ac:dyDescent="0.3">
      <c r="A28" s="13" t="s">
        <v>27</v>
      </c>
      <c r="C28" s="23"/>
      <c r="E28" s="23"/>
    </row>
    <row r="29" spans="1:8" x14ac:dyDescent="0.3">
      <c r="A29" s="14" t="s">
        <v>110</v>
      </c>
      <c r="B29" s="14" t="s">
        <v>18</v>
      </c>
      <c r="C29" s="15">
        <v>0.56000000000000005</v>
      </c>
      <c r="D29" s="14">
        <v>1.28</v>
      </c>
      <c r="E29" s="23">
        <f>ROUND(C29*D29,2)</f>
        <v>0.72</v>
      </c>
      <c r="F29" s="16">
        <v>0</v>
      </c>
      <c r="G29" s="23">
        <f>ROUND(E29*F29,2)</f>
        <v>0</v>
      </c>
      <c r="H29" s="23">
        <f>ROUND(E29-G29,2)</f>
        <v>0.72</v>
      </c>
    </row>
    <row r="30" spans="1:8" x14ac:dyDescent="0.3">
      <c r="A30" s="14" t="s">
        <v>129</v>
      </c>
      <c r="B30" s="14" t="s">
        <v>18</v>
      </c>
      <c r="C30" s="15">
        <v>1.99</v>
      </c>
      <c r="D30" s="14">
        <v>4</v>
      </c>
      <c r="E30" s="23">
        <f>ROUND(C30*D30,2)</f>
        <v>7.96</v>
      </c>
      <c r="F30" s="16">
        <v>0</v>
      </c>
      <c r="G30" s="23">
        <f>ROUND(E30*F30,2)</f>
        <v>0</v>
      </c>
      <c r="H30" s="23">
        <f>ROUND(E30-G30,2)</f>
        <v>7.96</v>
      </c>
    </row>
    <row r="31" spans="1:8" x14ac:dyDescent="0.3">
      <c r="A31" s="13" t="s">
        <v>30</v>
      </c>
      <c r="C31" s="23"/>
      <c r="E31" s="23"/>
    </row>
    <row r="32" spans="1:8" x14ac:dyDescent="0.3">
      <c r="A32" s="14" t="s">
        <v>31</v>
      </c>
      <c r="B32" s="14" t="s">
        <v>32</v>
      </c>
      <c r="C32" s="15">
        <v>0.24</v>
      </c>
      <c r="D32" s="14">
        <v>33</v>
      </c>
      <c r="E32" s="23">
        <f>ROUND(C32*D32,2)</f>
        <v>7.92</v>
      </c>
      <c r="F32" s="16">
        <v>0</v>
      </c>
      <c r="G32" s="23">
        <f>ROUND(E32*F32,2)</f>
        <v>0</v>
      </c>
      <c r="H32" s="23">
        <f>ROUND(E32-G32,2)</f>
        <v>7.92</v>
      </c>
    </row>
    <row r="33" spans="1:8" x14ac:dyDescent="0.3">
      <c r="A33" s="13" t="s">
        <v>33</v>
      </c>
      <c r="C33" s="23"/>
      <c r="E33" s="23"/>
    </row>
    <row r="34" spans="1:8" x14ac:dyDescent="0.3">
      <c r="A34" s="14" t="s">
        <v>130</v>
      </c>
      <c r="B34" s="14" t="s">
        <v>60</v>
      </c>
      <c r="C34" s="15">
        <v>4.26</v>
      </c>
      <c r="D34" s="14">
        <v>34</v>
      </c>
      <c r="E34" s="23">
        <f>ROUND(C34*D34,2)</f>
        <v>144.84</v>
      </c>
      <c r="F34" s="16">
        <v>0</v>
      </c>
      <c r="G34" s="23">
        <f>ROUND(E34*F34,2)</f>
        <v>0</v>
      </c>
      <c r="H34" s="23">
        <f>ROUND(E34-G34,2)</f>
        <v>144.84</v>
      </c>
    </row>
    <row r="35" spans="1:8" x14ac:dyDescent="0.3">
      <c r="A35" s="13" t="s">
        <v>114</v>
      </c>
      <c r="C35" s="23"/>
      <c r="E35" s="23"/>
    </row>
    <row r="36" spans="1:8" x14ac:dyDescent="0.3">
      <c r="A36" s="14" t="s">
        <v>115</v>
      </c>
      <c r="B36" s="14" t="s">
        <v>26</v>
      </c>
      <c r="C36" s="15">
        <v>3.3</v>
      </c>
      <c r="D36" s="14">
        <v>0.6</v>
      </c>
      <c r="E36" s="23">
        <f>ROUND(C36*D36,2)</f>
        <v>1.98</v>
      </c>
      <c r="F36" s="16">
        <v>0</v>
      </c>
      <c r="G36" s="23">
        <f>ROUND(E36*F36,2)</f>
        <v>0</v>
      </c>
      <c r="H36" s="23">
        <f>ROUND(E36-G36,2)</f>
        <v>1.98</v>
      </c>
    </row>
    <row r="37" spans="1:8" x14ac:dyDescent="0.3">
      <c r="A37" s="13" t="s">
        <v>61</v>
      </c>
      <c r="C37" s="23"/>
      <c r="E37" s="23"/>
    </row>
    <row r="38" spans="1:8" x14ac:dyDescent="0.3">
      <c r="A38" s="14" t="s">
        <v>62</v>
      </c>
      <c r="B38" s="14" t="s">
        <v>48</v>
      </c>
      <c r="C38" s="15">
        <v>7.5</v>
      </c>
      <c r="D38" s="14">
        <v>1</v>
      </c>
      <c r="E38" s="23">
        <f>ROUND(C38*D38,2)</f>
        <v>7.5</v>
      </c>
      <c r="F38" s="16">
        <v>0</v>
      </c>
      <c r="G38" s="23">
        <f>ROUND(E38*F38,2)</f>
        <v>0</v>
      </c>
      <c r="H38" s="23">
        <f>ROUND(E38-G38,2)</f>
        <v>7.5</v>
      </c>
    </row>
    <row r="39" spans="1:8" x14ac:dyDescent="0.3">
      <c r="A39" s="14" t="s">
        <v>184</v>
      </c>
      <c r="B39" s="14" t="s">
        <v>21</v>
      </c>
      <c r="C39" s="15">
        <v>8</v>
      </c>
      <c r="D39" s="14">
        <v>1</v>
      </c>
      <c r="E39" s="23">
        <f>ROUND(C39*D39,2)</f>
        <v>8</v>
      </c>
      <c r="F39" s="16">
        <v>0</v>
      </c>
      <c r="G39" s="23">
        <f>ROUND(E39*F39,2)</f>
        <v>0</v>
      </c>
      <c r="H39" s="23">
        <f>ROUND(E39-G39,2)</f>
        <v>8</v>
      </c>
    </row>
    <row r="40" spans="1:8" x14ac:dyDescent="0.3">
      <c r="A40" s="13" t="s">
        <v>131</v>
      </c>
      <c r="C40" s="23"/>
      <c r="E40" s="23"/>
    </row>
    <row r="41" spans="1:8" x14ac:dyDescent="0.3">
      <c r="A41" s="14" t="s">
        <v>132</v>
      </c>
      <c r="B41" s="14" t="s">
        <v>124</v>
      </c>
      <c r="C41" s="15">
        <v>0.23</v>
      </c>
      <c r="D41" s="14">
        <f>D7</f>
        <v>220</v>
      </c>
      <c r="E41" s="23">
        <f>ROUND(C41*D41,2)</f>
        <v>50.6</v>
      </c>
      <c r="F41" s="16">
        <v>0</v>
      </c>
      <c r="G41" s="23">
        <f>ROUND(E41*F41,2)</f>
        <v>0</v>
      </c>
      <c r="H41" s="23">
        <f>ROUND(E41-G41,2)</f>
        <v>50.6</v>
      </c>
    </row>
    <row r="42" spans="1:8" x14ac:dyDescent="0.3">
      <c r="A42" s="13" t="s">
        <v>34</v>
      </c>
      <c r="C42" s="23"/>
      <c r="E42" s="23"/>
    </row>
    <row r="43" spans="1:8" x14ac:dyDescent="0.3">
      <c r="A43" s="14" t="s">
        <v>35</v>
      </c>
      <c r="B43" s="14" t="s">
        <v>36</v>
      </c>
      <c r="C43" s="15">
        <v>65</v>
      </c>
      <c r="D43" s="14">
        <v>0.66600000000000004</v>
      </c>
      <c r="E43" s="23">
        <f>ROUND(C43*D43,2)</f>
        <v>43.29</v>
      </c>
      <c r="F43" s="16">
        <v>0</v>
      </c>
      <c r="G43" s="23">
        <f>ROUND(E43*F43,2)</f>
        <v>0</v>
      </c>
      <c r="H43" s="23">
        <f>ROUND(E43-G43,2)</f>
        <v>43.29</v>
      </c>
    </row>
    <row r="44" spans="1:8" x14ac:dyDescent="0.3">
      <c r="A44" s="13" t="s">
        <v>116</v>
      </c>
      <c r="C44" s="23"/>
      <c r="E44" s="23"/>
    </row>
    <row r="45" spans="1:8" x14ac:dyDescent="0.3">
      <c r="A45" s="14" t="s">
        <v>133</v>
      </c>
      <c r="B45" s="14" t="s">
        <v>48</v>
      </c>
      <c r="C45" s="15">
        <v>6</v>
      </c>
      <c r="D45" s="14">
        <v>1</v>
      </c>
      <c r="E45" s="23">
        <f>ROUND(C45*D45,2)</f>
        <v>6</v>
      </c>
      <c r="F45" s="16">
        <v>0</v>
      </c>
      <c r="G45" s="23">
        <f>ROUND(E45*F45,2)</f>
        <v>0</v>
      </c>
      <c r="H45" s="23">
        <f>ROUND(E45-G45,2)</f>
        <v>6</v>
      </c>
    </row>
    <row r="46" spans="1:8" x14ac:dyDescent="0.3">
      <c r="A46" s="13" t="s">
        <v>118</v>
      </c>
      <c r="C46" s="23"/>
      <c r="E46" s="23"/>
    </row>
    <row r="47" spans="1:8" x14ac:dyDescent="0.3">
      <c r="A47" s="14" t="s">
        <v>119</v>
      </c>
      <c r="B47" s="14" t="s">
        <v>48</v>
      </c>
      <c r="C47" s="15">
        <v>10</v>
      </c>
      <c r="D47" s="14">
        <v>0.33300000000000002</v>
      </c>
      <c r="E47" s="23">
        <f>ROUND(C47*D47,2)</f>
        <v>3.33</v>
      </c>
      <c r="F47" s="16">
        <v>0</v>
      </c>
      <c r="G47" s="23">
        <f>ROUND(E47*F47,2)</f>
        <v>0</v>
      </c>
      <c r="H47" s="23">
        <f>ROUND(E47-G47,2)</f>
        <v>3.33</v>
      </c>
    </row>
    <row r="48" spans="1:8" x14ac:dyDescent="0.3">
      <c r="A48" s="13" t="s">
        <v>37</v>
      </c>
      <c r="C48" s="23"/>
      <c r="E48" s="23"/>
    </row>
    <row r="49" spans="1:8" x14ac:dyDescent="0.3">
      <c r="A49" s="14" t="s">
        <v>38</v>
      </c>
      <c r="B49" s="14" t="s">
        <v>39</v>
      </c>
      <c r="C49" s="15">
        <v>17.940000000000001</v>
      </c>
      <c r="D49" s="14">
        <v>0.64229999999999998</v>
      </c>
      <c r="E49" s="23">
        <f>ROUND(C49*D49,2)</f>
        <v>11.52</v>
      </c>
      <c r="F49" s="16">
        <v>0</v>
      </c>
      <c r="G49" s="23">
        <f>ROUND(E49*F49,2)</f>
        <v>0</v>
      </c>
      <c r="H49" s="23">
        <f>ROUND(E49-G49,2)</f>
        <v>11.52</v>
      </c>
    </row>
    <row r="50" spans="1:8" x14ac:dyDescent="0.3">
      <c r="A50" s="14" t="s">
        <v>134</v>
      </c>
      <c r="B50" s="14" t="s">
        <v>39</v>
      </c>
      <c r="C50" s="15">
        <v>17.940000000000001</v>
      </c>
      <c r="D50" s="14">
        <v>0.10100000000000001</v>
      </c>
      <c r="E50" s="23">
        <f>ROUND(C50*D50,2)</f>
        <v>1.81</v>
      </c>
      <c r="F50" s="16">
        <v>0</v>
      </c>
      <c r="G50" s="23">
        <f>ROUND(E50*F50,2)</f>
        <v>0</v>
      </c>
      <c r="H50" s="23">
        <f>ROUND(E50-G50,2)</f>
        <v>1.81</v>
      </c>
    </row>
    <row r="51" spans="1:8" x14ac:dyDescent="0.3">
      <c r="A51" s="14" t="s">
        <v>91</v>
      </c>
      <c r="B51" s="14" t="s">
        <v>39</v>
      </c>
      <c r="C51" s="15">
        <v>17.940000000000001</v>
      </c>
      <c r="D51" s="14">
        <v>1.7600000000000001E-2</v>
      </c>
      <c r="E51" s="23">
        <f>ROUND(C51*D51,2)</f>
        <v>0.32</v>
      </c>
      <c r="F51" s="16">
        <v>0</v>
      </c>
      <c r="G51" s="23">
        <f>ROUND(E51*F51,2)</f>
        <v>0</v>
      </c>
      <c r="H51" s="23">
        <f>ROUND(E51-G51,2)</f>
        <v>0.32</v>
      </c>
    </row>
    <row r="52" spans="1:8" x14ac:dyDescent="0.3">
      <c r="A52" s="13" t="s">
        <v>40</v>
      </c>
      <c r="C52" s="23"/>
      <c r="E52" s="23"/>
    </row>
    <row r="53" spans="1:8" x14ac:dyDescent="0.3">
      <c r="A53" s="14" t="s">
        <v>41</v>
      </c>
      <c r="B53" s="14" t="s">
        <v>39</v>
      </c>
      <c r="C53" s="15">
        <v>9.06</v>
      </c>
      <c r="D53" s="14">
        <v>0.32500000000000001</v>
      </c>
      <c r="E53" s="23">
        <f>ROUND(C53*D53,2)</f>
        <v>2.94</v>
      </c>
      <c r="F53" s="16">
        <v>0</v>
      </c>
      <c r="G53" s="23">
        <f>ROUND(E53*F53,2)</f>
        <v>0</v>
      </c>
      <c r="H53" s="23">
        <f>ROUND(E53-G53,2)</f>
        <v>2.94</v>
      </c>
    </row>
    <row r="54" spans="1:8" x14ac:dyDescent="0.3">
      <c r="A54" s="14" t="s">
        <v>42</v>
      </c>
      <c r="B54" s="14" t="s">
        <v>39</v>
      </c>
      <c r="C54" s="15">
        <v>9.06</v>
      </c>
      <c r="D54" s="14">
        <v>6.25E-2</v>
      </c>
      <c r="E54" s="23">
        <f>ROUND(C54*D54,2)</f>
        <v>0.56999999999999995</v>
      </c>
      <c r="F54" s="16">
        <v>0</v>
      </c>
      <c r="G54" s="23">
        <f>ROUND(E54*F54,2)</f>
        <v>0</v>
      </c>
      <c r="H54" s="23">
        <f>ROUND(E54-G54,2)</f>
        <v>0.56999999999999995</v>
      </c>
    </row>
    <row r="55" spans="1:8" x14ac:dyDescent="0.3">
      <c r="A55" s="13" t="s">
        <v>43</v>
      </c>
      <c r="C55" s="23"/>
      <c r="E55" s="23"/>
    </row>
    <row r="56" spans="1:8" x14ac:dyDescent="0.3">
      <c r="A56" s="14" t="s">
        <v>42</v>
      </c>
      <c r="B56" s="14" t="s">
        <v>39</v>
      </c>
      <c r="C56" s="15">
        <v>9.06</v>
      </c>
      <c r="D56" s="14">
        <v>0.1176</v>
      </c>
      <c r="E56" s="23">
        <f>ROUND(C56*D56,2)</f>
        <v>1.07</v>
      </c>
      <c r="F56" s="16">
        <v>0</v>
      </c>
      <c r="G56" s="23">
        <f>ROUND(E56*F56,2)</f>
        <v>0</v>
      </c>
      <c r="H56" s="23">
        <f>ROUND(E56-G56,2)</f>
        <v>1.07</v>
      </c>
    </row>
    <row r="57" spans="1:8" x14ac:dyDescent="0.3">
      <c r="A57" s="14" t="s">
        <v>91</v>
      </c>
      <c r="B57" s="14" t="s">
        <v>39</v>
      </c>
      <c r="C57" s="15">
        <v>9.06</v>
      </c>
      <c r="D57" s="14">
        <v>8.8000000000000005E-3</v>
      </c>
      <c r="E57" s="23">
        <f>ROUND(C57*D57,2)</f>
        <v>0.08</v>
      </c>
      <c r="F57" s="16">
        <v>0</v>
      </c>
      <c r="G57" s="23">
        <f>ROUND(E57*F57,2)</f>
        <v>0</v>
      </c>
      <c r="H57" s="23">
        <f>ROUND(E57-G57,2)</f>
        <v>0.08</v>
      </c>
    </row>
    <row r="58" spans="1:8" x14ac:dyDescent="0.3">
      <c r="A58" s="14" t="s">
        <v>44</v>
      </c>
      <c r="B58" s="14" t="s">
        <v>39</v>
      </c>
      <c r="C58" s="15">
        <v>17.940000000000001</v>
      </c>
      <c r="D58" s="14">
        <v>0.61409999999999998</v>
      </c>
      <c r="E58" s="23">
        <f>ROUND(C58*D58,2)</f>
        <v>11.02</v>
      </c>
      <c r="F58" s="16">
        <v>0</v>
      </c>
      <c r="G58" s="23">
        <f>ROUND(E58*F58,2)</f>
        <v>0</v>
      </c>
      <c r="H58" s="23">
        <f>ROUND(E58-G58,2)</f>
        <v>11.02</v>
      </c>
    </row>
    <row r="59" spans="1:8" x14ac:dyDescent="0.3">
      <c r="A59" s="13" t="s">
        <v>45</v>
      </c>
      <c r="C59" s="23"/>
      <c r="E59" s="23"/>
    </row>
    <row r="60" spans="1:8" x14ac:dyDescent="0.3">
      <c r="A60" s="14" t="s">
        <v>38</v>
      </c>
      <c r="B60" s="14" t="s">
        <v>19</v>
      </c>
      <c r="C60" s="15">
        <v>3.44</v>
      </c>
      <c r="D60" s="14">
        <v>7.2557</v>
      </c>
      <c r="E60" s="23">
        <f>ROUND(C60*D60,2)</f>
        <v>24.96</v>
      </c>
      <c r="F60" s="16">
        <v>0</v>
      </c>
      <c r="G60" s="23">
        <f>ROUND(E60*F60,2)</f>
        <v>0</v>
      </c>
      <c r="H60" s="23">
        <f>ROUND(E60-G60,2)</f>
        <v>24.96</v>
      </c>
    </row>
    <row r="61" spans="1:8" x14ac:dyDescent="0.3">
      <c r="A61" s="14" t="s">
        <v>134</v>
      </c>
      <c r="B61" s="14" t="s">
        <v>19</v>
      </c>
      <c r="C61" s="15">
        <v>3.44</v>
      </c>
      <c r="D61" s="14">
        <v>1.3771</v>
      </c>
      <c r="E61" s="23">
        <f>ROUND(C61*D61,2)</f>
        <v>4.74</v>
      </c>
      <c r="F61" s="16">
        <v>0</v>
      </c>
      <c r="G61" s="23">
        <f>ROUND(E61*F61,2)</f>
        <v>0</v>
      </c>
      <c r="H61" s="23">
        <f>ROUND(E61-G61,2)</f>
        <v>4.74</v>
      </c>
    </row>
    <row r="62" spans="1:8" x14ac:dyDescent="0.3">
      <c r="A62" s="14" t="s">
        <v>91</v>
      </c>
      <c r="B62" s="14" t="s">
        <v>19</v>
      </c>
      <c r="C62" s="15">
        <v>3.44</v>
      </c>
      <c r="D62" s="14">
        <v>0.15870000000000001</v>
      </c>
      <c r="E62" s="23">
        <f>ROUND(C62*D62,2)</f>
        <v>0.55000000000000004</v>
      </c>
      <c r="F62" s="16">
        <v>0</v>
      </c>
      <c r="G62" s="23">
        <f>ROUND(E62*F62,2)</f>
        <v>0</v>
      </c>
      <c r="H62" s="23">
        <f>ROUND(E62-G62,2)</f>
        <v>0.55000000000000004</v>
      </c>
    </row>
    <row r="63" spans="1:8" x14ac:dyDescent="0.3">
      <c r="A63" s="14" t="s">
        <v>46</v>
      </c>
      <c r="B63" s="14" t="s">
        <v>19</v>
      </c>
      <c r="C63" s="15">
        <v>3.44</v>
      </c>
      <c r="D63" s="14">
        <v>10.590199999999999</v>
      </c>
      <c r="E63" s="23">
        <f>ROUND(C63*D63,2)</f>
        <v>36.43</v>
      </c>
      <c r="F63" s="16">
        <v>0</v>
      </c>
      <c r="G63" s="23">
        <f>ROUND(E63*F63,2)</f>
        <v>0</v>
      </c>
      <c r="H63" s="23">
        <f>ROUND(E63-G63,2)</f>
        <v>36.43</v>
      </c>
    </row>
    <row r="64" spans="1:8" x14ac:dyDescent="0.3">
      <c r="A64" s="13" t="s">
        <v>47</v>
      </c>
      <c r="C64" s="23"/>
      <c r="E64" s="23"/>
    </row>
    <row r="65" spans="1:8" x14ac:dyDescent="0.3">
      <c r="A65" s="14" t="s">
        <v>42</v>
      </c>
      <c r="B65" s="14" t="s">
        <v>48</v>
      </c>
      <c r="C65" s="15">
        <v>13.79</v>
      </c>
      <c r="D65" s="14">
        <v>1</v>
      </c>
      <c r="E65" s="23">
        <f t="shared" ref="E65:E70" si="0">ROUND(C65*D65,2)</f>
        <v>13.79</v>
      </c>
      <c r="F65" s="16">
        <v>0</v>
      </c>
      <c r="G65" s="23">
        <f t="shared" ref="G65:G70" si="1">ROUND(E65*F65,2)</f>
        <v>0</v>
      </c>
      <c r="H65" s="23">
        <f t="shared" ref="H65:H72" si="2">ROUND(E65-G65,2)</f>
        <v>13.79</v>
      </c>
    </row>
    <row r="66" spans="1:8" x14ac:dyDescent="0.3">
      <c r="A66" s="14" t="s">
        <v>38</v>
      </c>
      <c r="B66" s="14" t="s">
        <v>48</v>
      </c>
      <c r="C66" s="15">
        <v>5.99</v>
      </c>
      <c r="D66" s="14">
        <v>1</v>
      </c>
      <c r="E66" s="23">
        <f t="shared" si="0"/>
        <v>5.99</v>
      </c>
      <c r="F66" s="16">
        <v>0</v>
      </c>
      <c r="G66" s="23">
        <f t="shared" si="1"/>
        <v>0</v>
      </c>
      <c r="H66" s="23">
        <f t="shared" si="2"/>
        <v>5.99</v>
      </c>
    </row>
    <row r="67" spans="1:8" x14ac:dyDescent="0.3">
      <c r="A67" s="14" t="s">
        <v>134</v>
      </c>
      <c r="B67" s="14" t="s">
        <v>48</v>
      </c>
      <c r="C67" s="15">
        <v>4.87</v>
      </c>
      <c r="D67" s="14">
        <v>1</v>
      </c>
      <c r="E67" s="23">
        <f t="shared" si="0"/>
        <v>4.87</v>
      </c>
      <c r="F67" s="16">
        <v>0</v>
      </c>
      <c r="G67" s="23">
        <f t="shared" si="1"/>
        <v>0</v>
      </c>
      <c r="H67" s="23">
        <f t="shared" si="2"/>
        <v>4.87</v>
      </c>
    </row>
    <row r="68" spans="1:8" x14ac:dyDescent="0.3">
      <c r="A68" s="14" t="s">
        <v>91</v>
      </c>
      <c r="B68" s="14" t="s">
        <v>48</v>
      </c>
      <c r="C68" s="15">
        <v>0.2</v>
      </c>
      <c r="D68" s="14">
        <v>1</v>
      </c>
      <c r="E68" s="23">
        <f t="shared" si="0"/>
        <v>0.2</v>
      </c>
      <c r="F68" s="16">
        <v>0</v>
      </c>
      <c r="G68" s="23">
        <f t="shared" si="1"/>
        <v>0</v>
      </c>
      <c r="H68" s="23">
        <f t="shared" si="2"/>
        <v>0.2</v>
      </c>
    </row>
    <row r="69" spans="1:8" x14ac:dyDescent="0.3">
      <c r="A69" s="14" t="s">
        <v>46</v>
      </c>
      <c r="B69" s="14" t="s">
        <v>48</v>
      </c>
      <c r="C69" s="15">
        <v>7.16</v>
      </c>
      <c r="D69" s="14">
        <v>1</v>
      </c>
      <c r="E69" s="23">
        <f t="shared" si="0"/>
        <v>7.16</v>
      </c>
      <c r="F69" s="16">
        <v>0</v>
      </c>
      <c r="G69" s="23">
        <f t="shared" si="1"/>
        <v>0</v>
      </c>
      <c r="H69" s="23">
        <f t="shared" si="2"/>
        <v>7.16</v>
      </c>
    </row>
    <row r="70" spans="1:8" x14ac:dyDescent="0.3">
      <c r="A70" s="9" t="s">
        <v>49</v>
      </c>
      <c r="B70" s="9" t="s">
        <v>48</v>
      </c>
      <c r="C70" s="10">
        <v>42.43</v>
      </c>
      <c r="D70" s="9">
        <v>1</v>
      </c>
      <c r="E70" s="22">
        <f t="shared" si="0"/>
        <v>42.43</v>
      </c>
      <c r="F70" s="11">
        <v>0</v>
      </c>
      <c r="G70" s="22">
        <f t="shared" si="1"/>
        <v>0</v>
      </c>
      <c r="H70" s="22">
        <f t="shared" si="2"/>
        <v>42.43</v>
      </c>
    </row>
    <row r="71" spans="1:8" x14ac:dyDescent="0.3">
      <c r="A71" s="7" t="s">
        <v>50</v>
      </c>
      <c r="C71" s="23"/>
      <c r="E71" s="23">
        <f>SUM(E12:E70)</f>
        <v>967.11000000000013</v>
      </c>
      <c r="G71" s="12">
        <f>SUM(G12:G70)</f>
        <v>0</v>
      </c>
      <c r="H71" s="12">
        <f t="shared" si="2"/>
        <v>967.11</v>
      </c>
    </row>
    <row r="72" spans="1:8" x14ac:dyDescent="0.3">
      <c r="A72" s="7" t="s">
        <v>51</v>
      </c>
      <c r="C72" s="23"/>
      <c r="E72" s="23">
        <f>+E8-E71</f>
        <v>110.88999999999987</v>
      </c>
      <c r="G72" s="12">
        <f>+G8-G71</f>
        <v>0</v>
      </c>
      <c r="H72" s="12">
        <f t="shared" si="2"/>
        <v>110.89</v>
      </c>
    </row>
    <row r="73" spans="1:8" x14ac:dyDescent="0.3">
      <c r="A73" t="s">
        <v>12</v>
      </c>
      <c r="C73" s="23"/>
      <c r="E73" s="23"/>
    </row>
    <row r="74" spans="1:8" x14ac:dyDescent="0.3">
      <c r="A74" s="7" t="s">
        <v>52</v>
      </c>
      <c r="C74" s="23"/>
      <c r="E74" s="23"/>
    </row>
    <row r="75" spans="1:8" x14ac:dyDescent="0.3">
      <c r="A75" s="14" t="s">
        <v>42</v>
      </c>
      <c r="B75" s="14" t="s">
        <v>48</v>
      </c>
      <c r="C75" s="15">
        <v>31.95</v>
      </c>
      <c r="D75" s="14">
        <v>1</v>
      </c>
      <c r="E75" s="23">
        <f>ROUND(C75*D75,2)</f>
        <v>31.95</v>
      </c>
      <c r="F75" s="16">
        <v>0</v>
      </c>
      <c r="G75" s="23">
        <f>ROUND(E75*F75,2)</f>
        <v>0</v>
      </c>
      <c r="H75" s="23">
        <f t="shared" ref="H75:H82" si="3">ROUND(E75-G75,2)</f>
        <v>31.95</v>
      </c>
    </row>
    <row r="76" spans="1:8" x14ac:dyDescent="0.3">
      <c r="A76" s="14" t="s">
        <v>38</v>
      </c>
      <c r="B76" s="14" t="s">
        <v>48</v>
      </c>
      <c r="C76" s="15">
        <v>46.33</v>
      </c>
      <c r="D76" s="14">
        <v>1</v>
      </c>
      <c r="E76" s="23">
        <f>ROUND(C76*D76,2)</f>
        <v>46.33</v>
      </c>
      <c r="F76" s="16">
        <v>0</v>
      </c>
      <c r="G76" s="23">
        <f>ROUND(E76*F76,2)</f>
        <v>0</v>
      </c>
      <c r="H76" s="23">
        <f t="shared" si="3"/>
        <v>46.33</v>
      </c>
    </row>
    <row r="77" spans="1:8" x14ac:dyDescent="0.3">
      <c r="A77" s="14" t="s">
        <v>134</v>
      </c>
      <c r="B77" s="14" t="s">
        <v>48</v>
      </c>
      <c r="C77" s="15">
        <v>23.31</v>
      </c>
      <c r="D77" s="14">
        <v>1</v>
      </c>
      <c r="E77" s="23">
        <f>ROUND(C77*D77,2)</f>
        <v>23.31</v>
      </c>
      <c r="F77" s="16">
        <v>0</v>
      </c>
      <c r="G77" s="23">
        <f>ROUND(E77*F77,2)</f>
        <v>0</v>
      </c>
      <c r="H77" s="23">
        <f t="shared" si="3"/>
        <v>23.31</v>
      </c>
    </row>
    <row r="78" spans="1:8" x14ac:dyDescent="0.3">
      <c r="A78" s="14" t="s">
        <v>91</v>
      </c>
      <c r="B78" s="14" t="s">
        <v>48</v>
      </c>
      <c r="C78" s="15">
        <v>1.63</v>
      </c>
      <c r="D78" s="14">
        <v>1</v>
      </c>
      <c r="E78" s="23">
        <f>ROUND(C78*D78,2)</f>
        <v>1.63</v>
      </c>
      <c r="F78" s="16">
        <v>0</v>
      </c>
      <c r="G78" s="23">
        <f>ROUND(E78*F78,2)</f>
        <v>0</v>
      </c>
      <c r="H78" s="23">
        <f t="shared" si="3"/>
        <v>1.63</v>
      </c>
    </row>
    <row r="79" spans="1:8" x14ac:dyDescent="0.3">
      <c r="A79" s="9" t="s">
        <v>46</v>
      </c>
      <c r="B79" s="9" t="s">
        <v>48</v>
      </c>
      <c r="C79" s="10">
        <v>74.47</v>
      </c>
      <c r="D79" s="9">
        <v>1</v>
      </c>
      <c r="E79" s="22">
        <f>ROUND(C79*D79,2)</f>
        <v>74.47</v>
      </c>
      <c r="F79" s="11">
        <v>0</v>
      </c>
      <c r="G79" s="22">
        <f>ROUND(E79*F79,2)</f>
        <v>0</v>
      </c>
      <c r="H79" s="22">
        <f t="shared" si="3"/>
        <v>74.47</v>
      </c>
    </row>
    <row r="80" spans="1:8" x14ac:dyDescent="0.3">
      <c r="A80" s="7" t="s">
        <v>53</v>
      </c>
      <c r="C80" s="23"/>
      <c r="E80" s="23">
        <f>SUM(E75:E79)</f>
        <v>177.69</v>
      </c>
      <c r="G80" s="12">
        <f>SUM(G75:G79)</f>
        <v>0</v>
      </c>
      <c r="H80" s="12">
        <f t="shared" si="3"/>
        <v>177.69</v>
      </c>
    </row>
    <row r="81" spans="1:8" x14ac:dyDescent="0.3">
      <c r="A81" s="7" t="s">
        <v>54</v>
      </c>
      <c r="C81" s="23"/>
      <c r="E81" s="23">
        <f>+E71+E80</f>
        <v>1144.8000000000002</v>
      </c>
      <c r="G81" s="12">
        <f>+G71+G80</f>
        <v>0</v>
      </c>
      <c r="H81" s="12">
        <f t="shared" si="3"/>
        <v>1144.8</v>
      </c>
    </row>
    <row r="82" spans="1:8" x14ac:dyDescent="0.3">
      <c r="A82" s="7" t="s">
        <v>55</v>
      </c>
      <c r="C82" s="23"/>
      <c r="E82" s="23">
        <f>+E8-E81</f>
        <v>-66.800000000000182</v>
      </c>
      <c r="G82" s="12">
        <f>+G8-G81</f>
        <v>0</v>
      </c>
      <c r="H82" s="12">
        <f t="shared" si="3"/>
        <v>-66.8</v>
      </c>
    </row>
    <row r="83" spans="1:8" x14ac:dyDescent="0.3">
      <c r="A83" t="s">
        <v>120</v>
      </c>
      <c r="C83" s="23"/>
      <c r="E83" s="23"/>
    </row>
    <row r="84" spans="1:8" x14ac:dyDescent="0.3">
      <c r="A84" t="s">
        <v>425</v>
      </c>
      <c r="C84" s="23"/>
      <c r="E84" s="23"/>
    </row>
    <row r="86" spans="1:8" x14ac:dyDescent="0.3">
      <c r="A86" s="7" t="s">
        <v>121</v>
      </c>
      <c r="C86" s="23"/>
      <c r="E86" s="23"/>
    </row>
    <row r="87" spans="1:8" x14ac:dyDescent="0.3">
      <c r="A87" s="7" t="s">
        <v>122</v>
      </c>
      <c r="C87" s="23"/>
      <c r="E87" s="23"/>
    </row>
    <row r="98" spans="1:8" x14ac:dyDescent="0.3">
      <c r="A98" t="str" cm="1">
        <f t="array" aca="1" ref="A98" ca="1">MID(CELL("filename",A1),FIND("]",CELL("filename",A1))+1,256)</f>
        <v>corn4</v>
      </c>
    </row>
    <row r="99" spans="1:8" x14ac:dyDescent="0.3">
      <c r="A99" s="7" t="s">
        <v>50</v>
      </c>
      <c r="E99" s="25">
        <f>VLOOKUP(A99,$A$1:$H$98,5,FALSE)</f>
        <v>967.11000000000013</v>
      </c>
    </row>
    <row r="100" spans="1:8" x14ac:dyDescent="0.3">
      <c r="A100" s="7" t="s">
        <v>293</v>
      </c>
      <c r="E100" s="25">
        <f>VLOOKUP(A100,$A$1:$H$98,5,FALSE)</f>
        <v>177.69</v>
      </c>
    </row>
    <row r="101" spans="1:8" x14ac:dyDescent="0.3">
      <c r="A101" s="7" t="s">
        <v>294</v>
      </c>
      <c r="E101" s="25">
        <f t="shared" ref="E101:E102" si="4">VLOOKUP(A101,$A$1:$H$98,5,FALSE)</f>
        <v>1144.8000000000002</v>
      </c>
    </row>
    <row r="102" spans="1:8" x14ac:dyDescent="0.3">
      <c r="A102" s="7" t="s">
        <v>55</v>
      </c>
      <c r="E102" s="25">
        <f t="shared" si="4"/>
        <v>-66.800000000000182</v>
      </c>
    </row>
    <row r="104" spans="1:8" x14ac:dyDescent="0.3">
      <c r="A104" s="21" t="s">
        <v>255</v>
      </c>
    </row>
    <row r="105" spans="1:8" x14ac:dyDescent="0.3">
      <c r="A105" s="25">
        <f>E102</f>
        <v>-66.800000000000182</v>
      </c>
      <c r="B105" s="25">
        <f ca="1">C105-Calculator!$B$16</f>
        <v>4.6000000000000005</v>
      </c>
      <c r="C105" s="25">
        <f ca="1">D105-Calculator!$B$16</f>
        <v>4.9000000000000004</v>
      </c>
      <c r="D105" s="25">
        <f ca="1">E105-Calculator!$B$16</f>
        <v>5.2</v>
      </c>
      <c r="E105" s="25" cm="1">
        <f t="array" aca="1" ref="E105" ca="1">IF(MID(CELL("filename",A1),FIND("]",CELL("filename",A1))+1,256)=Calculator!AR2,Calculator!B15,5.5)</f>
        <v>5.5</v>
      </c>
      <c r="F105" s="25">
        <f ca="1">E105+Calculator!$B$16</f>
        <v>5.8</v>
      </c>
      <c r="G105" s="25">
        <f ca="1">F105+Calculator!$B$16</f>
        <v>6.1</v>
      </c>
      <c r="H105" s="25">
        <f ca="1">G105+Calculator!$B$16</f>
        <v>6.3999999999999995</v>
      </c>
    </row>
    <row r="106" spans="1:8" x14ac:dyDescent="0.3">
      <c r="A106">
        <f ca="1">A107-Calculator!$B$12</f>
        <v>205</v>
      </c>
      <c r="B106">
        <f t="dataTable" ref="B106:H112" dt2D="1" dtr="1" r1="C7" r2="D7" ca="1"/>
        <v>-198.35000000000014</v>
      </c>
      <c r="C106">
        <v>-136.85000000000014</v>
      </c>
      <c r="D106">
        <v>-75.350000000000136</v>
      </c>
      <c r="E106">
        <v>-13.850000000000136</v>
      </c>
      <c r="F106">
        <v>47.649999999999864</v>
      </c>
      <c r="G106">
        <v>109.14999999999986</v>
      </c>
      <c r="H106">
        <v>170.64999999999986</v>
      </c>
    </row>
    <row r="107" spans="1:8" x14ac:dyDescent="0.3">
      <c r="A107">
        <f ca="1">A108-Calculator!$B$12</f>
        <v>210</v>
      </c>
      <c r="B107">
        <v>-176.5</v>
      </c>
      <c r="C107">
        <v>-113.5</v>
      </c>
      <c r="D107">
        <v>-50.5</v>
      </c>
      <c r="E107">
        <v>12.5</v>
      </c>
      <c r="F107">
        <v>75.5</v>
      </c>
      <c r="G107">
        <v>138.5</v>
      </c>
      <c r="H107">
        <v>201.5</v>
      </c>
    </row>
    <row r="108" spans="1:8" x14ac:dyDescent="0.3">
      <c r="A108">
        <f ca="1">A109-Calculator!$B$12</f>
        <v>215</v>
      </c>
      <c r="B108">
        <v>-154.65000000000009</v>
      </c>
      <c r="C108">
        <v>-90.150000000000091</v>
      </c>
      <c r="D108">
        <v>-25.650000000000091</v>
      </c>
      <c r="E108">
        <v>38.849999999999909</v>
      </c>
      <c r="F108">
        <v>103.34999999999991</v>
      </c>
      <c r="G108">
        <v>167.84999999999991</v>
      </c>
      <c r="H108">
        <v>232.34999999999991</v>
      </c>
    </row>
    <row r="109" spans="1:8" x14ac:dyDescent="0.3">
      <c r="A109" cm="1">
        <f t="array" aca="1" ref="A109" ca="1">IF(MID(CELL("filename",A1),FIND("]",CELL("filename",A1))+1,256)=Calculator!AR2,Calculator!B11,220)</f>
        <v>220</v>
      </c>
      <c r="B109">
        <v>-132.80000000000018</v>
      </c>
      <c r="C109">
        <v>-66.800000000000182</v>
      </c>
      <c r="D109">
        <v>-0.8000000000001819</v>
      </c>
      <c r="E109">
        <v>65.199999999999818</v>
      </c>
      <c r="F109">
        <v>131.19999999999982</v>
      </c>
      <c r="G109">
        <v>197.19999999999982</v>
      </c>
      <c r="H109">
        <v>263.19999999999982</v>
      </c>
    </row>
    <row r="110" spans="1:8" x14ac:dyDescent="0.3">
      <c r="A110">
        <f ca="1">A109+Calculator!$B$12</f>
        <v>225</v>
      </c>
      <c r="B110">
        <v>-110.95000000000005</v>
      </c>
      <c r="C110">
        <v>-43.450000000000045</v>
      </c>
      <c r="D110">
        <v>24.049999999999955</v>
      </c>
      <c r="E110">
        <v>91.549999999999955</v>
      </c>
      <c r="F110">
        <v>159.04999999999995</v>
      </c>
      <c r="G110">
        <v>226.54999999999995</v>
      </c>
      <c r="H110">
        <v>294.04999999999995</v>
      </c>
    </row>
    <row r="111" spans="1:8" x14ac:dyDescent="0.3">
      <c r="A111">
        <f ca="1">A110+Calculator!$B$12</f>
        <v>230</v>
      </c>
      <c r="B111">
        <v>-89.100000000000136</v>
      </c>
      <c r="C111">
        <v>-20.100000000000136</v>
      </c>
      <c r="D111">
        <v>48.899999999999864</v>
      </c>
      <c r="E111">
        <v>117.89999999999986</v>
      </c>
      <c r="F111">
        <v>186.89999999999986</v>
      </c>
      <c r="G111">
        <v>255.89999999999986</v>
      </c>
      <c r="H111">
        <v>324.89999999999986</v>
      </c>
    </row>
    <row r="112" spans="1:8" x14ac:dyDescent="0.3">
      <c r="A112">
        <f ca="1">A111+Calculator!$B$12</f>
        <v>235</v>
      </c>
      <c r="B112">
        <v>-67.25</v>
      </c>
      <c r="C112">
        <v>3.25</v>
      </c>
      <c r="D112">
        <v>73.75</v>
      </c>
      <c r="E112">
        <v>144.25</v>
      </c>
      <c r="F112">
        <v>214.75</v>
      </c>
      <c r="G112">
        <v>285.25</v>
      </c>
      <c r="H112">
        <v>355.75</v>
      </c>
    </row>
    <row r="115" spans="1:8" x14ac:dyDescent="0.3">
      <c r="A115" s="21" t="s">
        <v>256</v>
      </c>
    </row>
    <row r="116" spans="1:8" x14ac:dyDescent="0.3">
      <c r="A116" s="25">
        <f>E102</f>
        <v>-66.800000000000182</v>
      </c>
      <c r="B116" s="25">
        <f ca="1">C116-Calculator!$B$29</f>
        <v>5.2000000000000011</v>
      </c>
      <c r="C116" s="25">
        <f ca="1">D116-Calculator!$B$29</f>
        <v>5.3000000000000007</v>
      </c>
      <c r="D116" s="25">
        <f ca="1">E116-Calculator!$B$29</f>
        <v>5.4</v>
      </c>
      <c r="E116" s="25" cm="1">
        <f t="array" aca="1" ref="E116" ca="1">IF(MID(CELL("filename",A1),FIND("]",CELL("filename",A1))+1,256)=Calculator!AS2,Calculator!B28,5.5)</f>
        <v>5.5</v>
      </c>
      <c r="F116" s="25">
        <f ca="1">E116+Calculator!$B$29</f>
        <v>5.6</v>
      </c>
      <c r="G116" s="25">
        <f ca="1">F116+Calculator!$B$29</f>
        <v>5.6999999999999993</v>
      </c>
      <c r="H116" s="25">
        <f ca="1">G116+Calculator!$B$29</f>
        <v>5.7999999999999989</v>
      </c>
    </row>
    <row r="117" spans="1:8" x14ac:dyDescent="0.3">
      <c r="A117">
        <f ca="1">A118-Calculator!$B$25</f>
        <v>205</v>
      </c>
      <c r="B117">
        <f t="dataTable" ref="B117:H123" dt2D="1" dtr="1" r1="C7" r2="D7" ca="1"/>
        <v>-75.350000000000136</v>
      </c>
      <c r="C117">
        <v>-54.850000000000136</v>
      </c>
      <c r="D117">
        <v>-34.350000000000136</v>
      </c>
      <c r="E117">
        <v>-13.850000000000136</v>
      </c>
      <c r="F117">
        <v>6.6499999999998636</v>
      </c>
      <c r="G117">
        <v>27.149999999999864</v>
      </c>
      <c r="H117">
        <v>47.649999999999864</v>
      </c>
    </row>
    <row r="118" spans="1:8" x14ac:dyDescent="0.3">
      <c r="A118">
        <f ca="1">A119-Calculator!$B$25</f>
        <v>210</v>
      </c>
      <c r="B118">
        <v>-50.5</v>
      </c>
      <c r="C118">
        <v>-29.5</v>
      </c>
      <c r="D118">
        <v>-8.5</v>
      </c>
      <c r="E118">
        <v>12.5</v>
      </c>
      <c r="F118">
        <v>33.5</v>
      </c>
      <c r="G118">
        <v>54.5</v>
      </c>
      <c r="H118">
        <v>75.5</v>
      </c>
    </row>
    <row r="119" spans="1:8" x14ac:dyDescent="0.3">
      <c r="A119">
        <f ca="1">A120-Calculator!$B$25</f>
        <v>215</v>
      </c>
      <c r="B119">
        <v>-25.650000000000091</v>
      </c>
      <c r="C119">
        <v>-4.1500000000000909</v>
      </c>
      <c r="D119">
        <v>17.349999999999909</v>
      </c>
      <c r="E119">
        <v>38.849999999999909</v>
      </c>
      <c r="F119">
        <v>60.349999999999909</v>
      </c>
      <c r="G119">
        <v>81.849999999999909</v>
      </c>
      <c r="H119">
        <v>103.34999999999991</v>
      </c>
    </row>
    <row r="120" spans="1:8" x14ac:dyDescent="0.3">
      <c r="A120" cm="1">
        <f t="array" aca="1" ref="A120" ca="1">IF(MID(CELL("filename",A1),FIND("]",CELL("filename",A1))+1,256)=Calculator!AS2,Calculator!B24,220)</f>
        <v>220</v>
      </c>
      <c r="B120">
        <v>-0.8000000000001819</v>
      </c>
      <c r="C120">
        <v>21.199999999999818</v>
      </c>
      <c r="D120">
        <v>43.199999999999818</v>
      </c>
      <c r="E120">
        <v>65.199999999999818</v>
      </c>
      <c r="F120">
        <v>87.199999999999818</v>
      </c>
      <c r="G120">
        <v>109.19999999999982</v>
      </c>
      <c r="H120">
        <v>131.19999999999982</v>
      </c>
    </row>
    <row r="121" spans="1:8" x14ac:dyDescent="0.3">
      <c r="A121">
        <f ca="1">A120+Calculator!$B$25</f>
        <v>225</v>
      </c>
      <c r="B121">
        <v>24.049999999999955</v>
      </c>
      <c r="C121">
        <v>46.549999999999955</v>
      </c>
      <c r="D121">
        <v>69.049999999999955</v>
      </c>
      <c r="E121">
        <v>91.549999999999955</v>
      </c>
      <c r="F121">
        <v>114.04999999999995</v>
      </c>
      <c r="G121">
        <v>136.54999999999995</v>
      </c>
      <c r="H121">
        <v>159.04999999999995</v>
      </c>
    </row>
    <row r="122" spans="1:8" x14ac:dyDescent="0.3">
      <c r="A122">
        <f ca="1">A121+Calculator!$B$25</f>
        <v>230</v>
      </c>
      <c r="B122">
        <v>48.899999999999864</v>
      </c>
      <c r="C122">
        <v>71.899999999999864</v>
      </c>
      <c r="D122">
        <v>94.899999999999864</v>
      </c>
      <c r="E122">
        <v>117.89999999999986</v>
      </c>
      <c r="F122">
        <v>140.89999999999986</v>
      </c>
      <c r="G122">
        <v>163.89999999999986</v>
      </c>
      <c r="H122">
        <v>186.89999999999986</v>
      </c>
    </row>
    <row r="123" spans="1:8" x14ac:dyDescent="0.3">
      <c r="A123">
        <f ca="1">A122+Calculator!$B$25</f>
        <v>235</v>
      </c>
      <c r="B123">
        <v>73.75</v>
      </c>
      <c r="C123">
        <v>97.25</v>
      </c>
      <c r="D123">
        <v>120.75</v>
      </c>
      <c r="E123">
        <v>144.25</v>
      </c>
      <c r="F123">
        <v>167.75</v>
      </c>
      <c r="G123">
        <v>191.25</v>
      </c>
      <c r="H123">
        <v>214.75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93E7A-0139-4583-B1EA-14E3EC1BC33C}">
  <dimension ref="A1:H123"/>
  <sheetViews>
    <sheetView topLeftCell="A100" workbookViewId="0">
      <selection activeCell="K112" sqref="K112"/>
    </sheetView>
  </sheetViews>
  <sheetFormatPr defaultRowHeight="14.4" x14ac:dyDescent="0.3"/>
  <cols>
    <col min="1" max="1" width="25.6640625" customWidth="1"/>
    <col min="5" max="5" width="10" customWidth="1"/>
    <col min="8" max="8" width="10.6640625" customWidth="1"/>
  </cols>
  <sheetData>
    <row r="1" spans="1:8" x14ac:dyDescent="0.3">
      <c r="A1" s="80" t="s">
        <v>162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419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431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56</v>
      </c>
      <c r="B7" s="9" t="s">
        <v>124</v>
      </c>
      <c r="C7" s="28">
        <f>IF(Calculator!B7="Corn",Calculator!B15,IF(Calculator!B20="Corn",Calculator!B28,5.17))</f>
        <v>4.9000000000000004</v>
      </c>
      <c r="D7" s="29">
        <f>IF(Calculator!B7="Corn",Calculator!B11,IF(Calculator!B20="Corn",Calculator!B24,170))</f>
        <v>220</v>
      </c>
      <c r="E7" s="22">
        <f>ROUND(C7*D7,2)</f>
        <v>1078</v>
      </c>
      <c r="F7" s="11">
        <v>0</v>
      </c>
      <c r="G7" s="22">
        <f>ROUND(E7*F7,2)</f>
        <v>0</v>
      </c>
      <c r="H7" s="22">
        <f>ROUND(E7-G7,2)</f>
        <v>1078</v>
      </c>
    </row>
    <row r="8" spans="1:8" x14ac:dyDescent="0.3">
      <c r="A8" s="7" t="s">
        <v>11</v>
      </c>
      <c r="C8" s="23"/>
      <c r="E8" s="23">
        <f>SUM(E7:E7)</f>
        <v>1078</v>
      </c>
      <c r="G8" s="12">
        <f>SUM(G7:G7)</f>
        <v>0</v>
      </c>
      <c r="H8" s="12">
        <f>ROUND(E8-G8,2)</f>
        <v>1078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1</v>
      </c>
      <c r="E12" s="23">
        <f>ROUND(C12*D12,2)</f>
        <v>8.11</v>
      </c>
      <c r="F12" s="16">
        <v>0</v>
      </c>
      <c r="G12" s="23">
        <f>ROUND(E12*F12,2)</f>
        <v>0</v>
      </c>
      <c r="H12" s="23">
        <f>ROUND(E12-G12,2)</f>
        <v>8.11</v>
      </c>
    </row>
    <row r="13" spans="1:8" x14ac:dyDescent="0.3">
      <c r="A13" s="14" t="s">
        <v>57</v>
      </c>
      <c r="B13" s="14" t="s">
        <v>16</v>
      </c>
      <c r="C13" s="15">
        <v>6.87</v>
      </c>
      <c r="D13" s="14">
        <v>1.2</v>
      </c>
      <c r="E13" s="23">
        <f>ROUND(C13*D13,2)</f>
        <v>8.24</v>
      </c>
      <c r="F13" s="16">
        <v>0</v>
      </c>
      <c r="G13" s="23">
        <f>ROUND(E13*F13,2)</f>
        <v>0</v>
      </c>
      <c r="H13" s="23">
        <f>ROUND(E13-G13,2)</f>
        <v>8.24</v>
      </c>
    </row>
    <row r="14" spans="1:8" x14ac:dyDescent="0.3">
      <c r="A14" s="13" t="s">
        <v>20</v>
      </c>
      <c r="C14" s="23"/>
      <c r="E14" s="23"/>
    </row>
    <row r="15" spans="1:8" x14ac:dyDescent="0.3">
      <c r="A15" s="14" t="s">
        <v>125</v>
      </c>
      <c r="B15" s="14" t="s">
        <v>21</v>
      </c>
      <c r="C15" s="15">
        <v>39.25</v>
      </c>
      <c r="D15" s="14">
        <v>1.63</v>
      </c>
      <c r="E15" s="23">
        <f>ROUND(C15*D15,2)</f>
        <v>63.98</v>
      </c>
      <c r="F15" s="16">
        <v>0</v>
      </c>
      <c r="G15" s="23">
        <f>ROUND(E15*F15,2)</f>
        <v>0</v>
      </c>
      <c r="H15" s="23">
        <f>ROUND(E15-G15,2)</f>
        <v>63.98</v>
      </c>
    </row>
    <row r="16" spans="1:8" x14ac:dyDescent="0.3">
      <c r="A16" s="14" t="s">
        <v>22</v>
      </c>
      <c r="B16" s="14" t="s">
        <v>21</v>
      </c>
      <c r="C16" s="15">
        <v>36.200000000000003</v>
      </c>
      <c r="D16" s="14">
        <v>1.25</v>
      </c>
      <c r="E16" s="23">
        <f>ROUND(C16*D16,2)</f>
        <v>45.25</v>
      </c>
      <c r="F16" s="16">
        <v>0</v>
      </c>
      <c r="G16" s="23">
        <f>ROUND(E16*F16,2)</f>
        <v>0</v>
      </c>
      <c r="H16" s="23">
        <f>ROUND(E16-G16,2)</f>
        <v>45.25</v>
      </c>
    </row>
    <row r="17" spans="1:8" x14ac:dyDescent="0.3">
      <c r="A17" s="14" t="s">
        <v>126</v>
      </c>
      <c r="B17" s="14" t="s">
        <v>19</v>
      </c>
      <c r="C17" s="15">
        <v>3.46</v>
      </c>
      <c r="D17" s="14">
        <v>19.3063</v>
      </c>
      <c r="E17" s="23">
        <f>ROUND(C17*D17,2)</f>
        <v>66.8</v>
      </c>
      <c r="F17" s="16">
        <v>0</v>
      </c>
      <c r="G17" s="23">
        <f>ROUND(E17*F17,2)</f>
        <v>0</v>
      </c>
      <c r="H17" s="23">
        <f>ROUND(E17-G17,2)</f>
        <v>66.8</v>
      </c>
    </row>
    <row r="18" spans="1:8" x14ac:dyDescent="0.3">
      <c r="A18" s="14" t="s">
        <v>103</v>
      </c>
      <c r="B18" s="14" t="s">
        <v>19</v>
      </c>
      <c r="C18" s="15">
        <v>4</v>
      </c>
      <c r="D18" s="14">
        <v>36.72</v>
      </c>
      <c r="E18" s="23">
        <f>ROUND(C18*D18,2)</f>
        <v>146.88</v>
      </c>
      <c r="F18" s="16">
        <v>0</v>
      </c>
      <c r="G18" s="23">
        <f>ROUND(E18*F18,2)</f>
        <v>0</v>
      </c>
      <c r="H18" s="23">
        <f>ROUND(E18-G18,2)</f>
        <v>146.88</v>
      </c>
    </row>
    <row r="19" spans="1:8" x14ac:dyDescent="0.3">
      <c r="A19" s="13" t="s">
        <v>24</v>
      </c>
      <c r="C19" s="23"/>
      <c r="E19" s="23"/>
    </row>
    <row r="20" spans="1:8" x14ac:dyDescent="0.3">
      <c r="A20" s="14" t="s">
        <v>25</v>
      </c>
      <c r="B20" s="14" t="s">
        <v>18</v>
      </c>
      <c r="C20" s="15">
        <v>0.25</v>
      </c>
      <c r="D20" s="14">
        <v>32</v>
      </c>
      <c r="E20" s="23">
        <f>ROUND(C20*D20,2)</f>
        <v>8</v>
      </c>
      <c r="F20" s="16">
        <v>0</v>
      </c>
      <c r="G20" s="23">
        <f>ROUND(E20*F20,2)</f>
        <v>0</v>
      </c>
      <c r="H20" s="23">
        <f>ROUND(E20-G20,2)</f>
        <v>8</v>
      </c>
    </row>
    <row r="21" spans="1:8" x14ac:dyDescent="0.3">
      <c r="A21" s="14" t="s">
        <v>59</v>
      </c>
      <c r="B21" s="14" t="s">
        <v>26</v>
      </c>
      <c r="C21" s="15">
        <v>14.29</v>
      </c>
      <c r="D21" s="14">
        <v>0.5</v>
      </c>
      <c r="E21" s="23">
        <f>ROUND(C21*D21,2)</f>
        <v>7.15</v>
      </c>
      <c r="F21" s="16">
        <v>0</v>
      </c>
      <c r="G21" s="23">
        <f>ROUND(E21*F21,2)</f>
        <v>0</v>
      </c>
      <c r="H21" s="23">
        <f>ROUND(E21-G21,2)</f>
        <v>7.15</v>
      </c>
    </row>
    <row r="22" spans="1:8" x14ac:dyDescent="0.3">
      <c r="A22" s="14" t="s">
        <v>104</v>
      </c>
      <c r="B22" s="14" t="s">
        <v>26</v>
      </c>
      <c r="C22" s="15">
        <v>15.01</v>
      </c>
      <c r="D22" s="14">
        <v>1</v>
      </c>
      <c r="E22" s="23">
        <f>ROUND(C22*D22,2)</f>
        <v>15.01</v>
      </c>
      <c r="F22" s="16">
        <v>0</v>
      </c>
      <c r="G22" s="23">
        <f>ROUND(E22*F22,2)</f>
        <v>0</v>
      </c>
      <c r="H22" s="23">
        <f>ROUND(E22-G22,2)</f>
        <v>15.01</v>
      </c>
    </row>
    <row r="23" spans="1:8" x14ac:dyDescent="0.3">
      <c r="A23" s="14" t="s">
        <v>127</v>
      </c>
      <c r="B23" s="14" t="s">
        <v>26</v>
      </c>
      <c r="C23" s="15">
        <v>2.71</v>
      </c>
      <c r="D23" s="14">
        <v>4</v>
      </c>
      <c r="E23" s="23">
        <f>ROUND(C23*D23,2)</f>
        <v>10.84</v>
      </c>
      <c r="F23" s="16">
        <v>0</v>
      </c>
      <c r="G23" s="23">
        <f>ROUND(E23*F23,2)</f>
        <v>0</v>
      </c>
      <c r="H23" s="23">
        <f>ROUND(E23-G23,2)</f>
        <v>10.84</v>
      </c>
    </row>
    <row r="24" spans="1:8" x14ac:dyDescent="0.3">
      <c r="A24" s="14" t="s">
        <v>128</v>
      </c>
      <c r="B24" s="14" t="s">
        <v>26</v>
      </c>
      <c r="C24" s="15">
        <v>9.6300000000000008</v>
      </c>
      <c r="D24" s="14">
        <v>3.6</v>
      </c>
      <c r="E24" s="23">
        <f>ROUND(C24*D24,2)</f>
        <v>34.67</v>
      </c>
      <c r="F24" s="16">
        <v>0</v>
      </c>
      <c r="G24" s="23">
        <f>ROUND(E24*F24,2)</f>
        <v>0</v>
      </c>
      <c r="H24" s="23">
        <f>ROUND(E24-G24,2)</f>
        <v>34.67</v>
      </c>
    </row>
    <row r="25" spans="1:8" x14ac:dyDescent="0.3">
      <c r="A25" s="13" t="s">
        <v>27</v>
      </c>
      <c r="C25" s="23"/>
      <c r="E25" s="23"/>
    </row>
    <row r="26" spans="1:8" x14ac:dyDescent="0.3">
      <c r="A26" s="14" t="s">
        <v>110</v>
      </c>
      <c r="B26" s="14" t="s">
        <v>18</v>
      </c>
      <c r="C26" s="15">
        <v>0.56000000000000005</v>
      </c>
      <c r="D26" s="14">
        <v>1.2804</v>
      </c>
      <c r="E26" s="23">
        <f>ROUND(C26*D26,2)</f>
        <v>0.72</v>
      </c>
      <c r="F26" s="16">
        <v>0</v>
      </c>
      <c r="G26" s="23">
        <f>ROUND(E26*F26,2)</f>
        <v>0</v>
      </c>
      <c r="H26" s="23">
        <f>ROUND(E26-G26,2)</f>
        <v>0.72</v>
      </c>
    </row>
    <row r="27" spans="1:8" x14ac:dyDescent="0.3">
      <c r="A27" s="14" t="s">
        <v>129</v>
      </c>
      <c r="B27" s="14" t="s">
        <v>18</v>
      </c>
      <c r="C27" s="15">
        <v>1.99</v>
      </c>
      <c r="D27" s="14">
        <v>4</v>
      </c>
      <c r="E27" s="23">
        <f>ROUND(C27*D27,2)</f>
        <v>7.96</v>
      </c>
      <c r="F27" s="16">
        <v>0</v>
      </c>
      <c r="G27" s="23">
        <f>ROUND(E27*F27,2)</f>
        <v>0</v>
      </c>
      <c r="H27" s="23">
        <f>ROUND(E27-G27,2)</f>
        <v>7.96</v>
      </c>
    </row>
    <row r="28" spans="1:8" x14ac:dyDescent="0.3">
      <c r="A28" s="13" t="s">
        <v>33</v>
      </c>
      <c r="C28" s="23"/>
      <c r="E28" s="23"/>
    </row>
    <row r="29" spans="1:8" x14ac:dyDescent="0.3">
      <c r="A29" s="14" t="s">
        <v>130</v>
      </c>
      <c r="B29" s="14" t="s">
        <v>60</v>
      </c>
      <c r="C29" s="15">
        <v>4.26</v>
      </c>
      <c r="D29" s="14">
        <v>28</v>
      </c>
      <c r="E29" s="23">
        <f>ROUND(C29*D29,2)</f>
        <v>119.28</v>
      </c>
      <c r="F29" s="16">
        <v>0</v>
      </c>
      <c r="G29" s="23">
        <f>ROUND(E29*F29,2)</f>
        <v>0</v>
      </c>
      <c r="H29" s="23">
        <f>ROUND(E29-G29,2)</f>
        <v>119.28</v>
      </c>
    </row>
    <row r="30" spans="1:8" x14ac:dyDescent="0.3">
      <c r="A30" s="13" t="s">
        <v>114</v>
      </c>
      <c r="C30" s="23"/>
      <c r="E30" s="23"/>
    </row>
    <row r="31" spans="1:8" x14ac:dyDescent="0.3">
      <c r="A31" s="14" t="s">
        <v>115</v>
      </c>
      <c r="B31" s="14" t="s">
        <v>26</v>
      </c>
      <c r="C31" s="15">
        <v>3.3</v>
      </c>
      <c r="D31" s="14">
        <v>0.6</v>
      </c>
      <c r="E31" s="23">
        <f>ROUND(C31*D31,2)</f>
        <v>1.98</v>
      </c>
      <c r="F31" s="16">
        <v>0</v>
      </c>
      <c r="G31" s="23">
        <f>ROUND(E31*F31,2)</f>
        <v>0</v>
      </c>
      <c r="H31" s="23">
        <f>ROUND(E31-G31,2)</f>
        <v>1.98</v>
      </c>
    </row>
    <row r="32" spans="1:8" x14ac:dyDescent="0.3">
      <c r="A32" s="13" t="s">
        <v>61</v>
      </c>
      <c r="C32" s="23"/>
      <c r="E32" s="23"/>
    </row>
    <row r="33" spans="1:8" x14ac:dyDescent="0.3">
      <c r="A33" s="14" t="s">
        <v>62</v>
      </c>
      <c r="B33" s="14" t="s">
        <v>48</v>
      </c>
      <c r="C33" s="15">
        <v>7.5</v>
      </c>
      <c r="D33" s="14">
        <v>1</v>
      </c>
      <c r="E33" s="23">
        <f>ROUND(C33*D33,2)</f>
        <v>7.5</v>
      </c>
      <c r="F33" s="16">
        <v>0</v>
      </c>
      <c r="G33" s="23">
        <f>ROUND(E33*F33,2)</f>
        <v>0</v>
      </c>
      <c r="H33" s="23">
        <f>ROUND(E33-G33,2)</f>
        <v>7.5</v>
      </c>
    </row>
    <row r="34" spans="1:8" x14ac:dyDescent="0.3">
      <c r="A34" s="13" t="s">
        <v>131</v>
      </c>
      <c r="C34" s="23"/>
      <c r="E34" s="23"/>
    </row>
    <row r="35" spans="1:8" x14ac:dyDescent="0.3">
      <c r="A35" s="14" t="s">
        <v>132</v>
      </c>
      <c r="B35" s="14" t="s">
        <v>124</v>
      </c>
      <c r="C35" s="15">
        <v>0.23</v>
      </c>
      <c r="D35" s="14">
        <f>D7</f>
        <v>220</v>
      </c>
      <c r="E35" s="23">
        <f>ROUND(C35*D35,2)</f>
        <v>50.6</v>
      </c>
      <c r="F35" s="16">
        <v>0</v>
      </c>
      <c r="G35" s="23">
        <f>ROUND(E35*F35,2)</f>
        <v>0</v>
      </c>
      <c r="H35" s="23">
        <f>ROUND(E35-G35,2)</f>
        <v>50.6</v>
      </c>
    </row>
    <row r="36" spans="1:8" x14ac:dyDescent="0.3">
      <c r="A36" s="13" t="s">
        <v>34</v>
      </c>
      <c r="C36" s="23"/>
      <c r="E36" s="23"/>
    </row>
    <row r="37" spans="1:8" x14ac:dyDescent="0.3">
      <c r="A37" s="14" t="s">
        <v>35</v>
      </c>
      <c r="B37" s="14" t="s">
        <v>36</v>
      </c>
      <c r="C37" s="15">
        <v>65</v>
      </c>
      <c r="D37" s="14">
        <v>0.66600000000000004</v>
      </c>
      <c r="E37" s="23">
        <f>ROUND(C37*D37,2)</f>
        <v>43.29</v>
      </c>
      <c r="F37" s="16">
        <v>0</v>
      </c>
      <c r="G37" s="23">
        <f>ROUND(E37*F37,2)</f>
        <v>0</v>
      </c>
      <c r="H37" s="23">
        <f>ROUND(E37-G37,2)</f>
        <v>43.29</v>
      </c>
    </row>
    <row r="38" spans="1:8" x14ac:dyDescent="0.3">
      <c r="A38" s="13" t="s">
        <v>116</v>
      </c>
      <c r="C38" s="23"/>
      <c r="E38" s="23"/>
    </row>
    <row r="39" spans="1:8" x14ac:dyDescent="0.3">
      <c r="A39" s="14" t="s">
        <v>133</v>
      </c>
      <c r="B39" s="14" t="s">
        <v>48</v>
      </c>
      <c r="C39" s="15">
        <v>6</v>
      </c>
      <c r="D39" s="14">
        <v>1</v>
      </c>
      <c r="E39" s="23">
        <f>ROUND(C39*D39,2)</f>
        <v>6</v>
      </c>
      <c r="F39" s="16">
        <v>0</v>
      </c>
      <c r="G39" s="23">
        <f>ROUND(E39*F39,2)</f>
        <v>0</v>
      </c>
      <c r="H39" s="23">
        <f>ROUND(E39-G39,2)</f>
        <v>6</v>
      </c>
    </row>
    <row r="40" spans="1:8" x14ac:dyDescent="0.3">
      <c r="A40" s="13" t="s">
        <v>118</v>
      </c>
      <c r="C40" s="23"/>
      <c r="E40" s="23"/>
    </row>
    <row r="41" spans="1:8" x14ac:dyDescent="0.3">
      <c r="A41" s="14" t="s">
        <v>119</v>
      </c>
      <c r="B41" s="14" t="s">
        <v>48</v>
      </c>
      <c r="C41" s="15">
        <v>10</v>
      </c>
      <c r="D41" s="14">
        <v>0.33300000000000002</v>
      </c>
      <c r="E41" s="23">
        <f>ROUND(C41*D41,2)</f>
        <v>3.33</v>
      </c>
      <c r="F41" s="16">
        <v>0</v>
      </c>
      <c r="G41" s="23">
        <f>ROUND(E41*F41,2)</f>
        <v>0</v>
      </c>
      <c r="H41" s="23">
        <f>ROUND(E41-G41,2)</f>
        <v>3.33</v>
      </c>
    </row>
    <row r="42" spans="1:8" x14ac:dyDescent="0.3">
      <c r="A42" s="13" t="s">
        <v>37</v>
      </c>
      <c r="C42" s="23"/>
      <c r="E42" s="23"/>
    </row>
    <row r="43" spans="1:8" x14ac:dyDescent="0.3">
      <c r="A43" s="14" t="s">
        <v>38</v>
      </c>
      <c r="B43" s="14" t="s">
        <v>39</v>
      </c>
      <c r="C43" s="15">
        <v>17.940000000000001</v>
      </c>
      <c r="D43" s="14">
        <v>0.49030000000000001</v>
      </c>
      <c r="E43" s="23">
        <f>ROUND(C43*D43,2)</f>
        <v>8.8000000000000007</v>
      </c>
      <c r="F43" s="16">
        <v>0</v>
      </c>
      <c r="G43" s="23">
        <f>ROUND(E43*F43,2)</f>
        <v>0</v>
      </c>
      <c r="H43" s="23">
        <f>ROUND(E43-G43,2)</f>
        <v>8.8000000000000007</v>
      </c>
    </row>
    <row r="44" spans="1:8" x14ac:dyDescent="0.3">
      <c r="A44" s="14" t="s">
        <v>134</v>
      </c>
      <c r="B44" s="14" t="s">
        <v>39</v>
      </c>
      <c r="C44" s="15">
        <v>17.940000000000001</v>
      </c>
      <c r="D44" s="14">
        <v>0.10100000000000001</v>
      </c>
      <c r="E44" s="23">
        <f>ROUND(C44*D44,2)</f>
        <v>1.81</v>
      </c>
      <c r="F44" s="16">
        <v>0</v>
      </c>
      <c r="G44" s="23">
        <f>ROUND(E44*F44,2)</f>
        <v>0</v>
      </c>
      <c r="H44" s="23">
        <f>ROUND(E44-G44,2)</f>
        <v>1.81</v>
      </c>
    </row>
    <row r="45" spans="1:8" x14ac:dyDescent="0.3">
      <c r="A45" s="14" t="s">
        <v>91</v>
      </c>
      <c r="B45" s="14" t="s">
        <v>39</v>
      </c>
      <c r="C45" s="15">
        <v>17.940000000000001</v>
      </c>
      <c r="D45" s="14">
        <v>1.7600000000000001E-2</v>
      </c>
      <c r="E45" s="23">
        <f>ROUND(C45*D45,2)</f>
        <v>0.32</v>
      </c>
      <c r="F45" s="16">
        <v>0</v>
      </c>
      <c r="G45" s="23">
        <f>ROUND(E45*F45,2)</f>
        <v>0</v>
      </c>
      <c r="H45" s="23">
        <f>ROUND(E45-G45,2)</f>
        <v>0.32</v>
      </c>
    </row>
    <row r="46" spans="1:8" x14ac:dyDescent="0.3">
      <c r="A46" s="13" t="s">
        <v>43</v>
      </c>
      <c r="C46" s="23"/>
      <c r="E46" s="23"/>
    </row>
    <row r="47" spans="1:8" x14ac:dyDescent="0.3">
      <c r="A47" s="14" t="s">
        <v>42</v>
      </c>
      <c r="B47" s="14" t="s">
        <v>39</v>
      </c>
      <c r="C47" s="15">
        <v>9.06</v>
      </c>
      <c r="D47" s="14">
        <v>0.1176</v>
      </c>
      <c r="E47" s="23">
        <f>ROUND(C47*D47,2)</f>
        <v>1.07</v>
      </c>
      <c r="F47" s="16">
        <v>0</v>
      </c>
      <c r="G47" s="23">
        <f>ROUND(E47*F47,2)</f>
        <v>0</v>
      </c>
      <c r="H47" s="23">
        <f>ROUND(E47-G47,2)</f>
        <v>1.07</v>
      </c>
    </row>
    <row r="48" spans="1:8" x14ac:dyDescent="0.3">
      <c r="A48" s="14" t="s">
        <v>91</v>
      </c>
      <c r="B48" s="14" t="s">
        <v>39</v>
      </c>
      <c r="C48" s="15">
        <v>9.06</v>
      </c>
      <c r="D48" s="14">
        <v>8.8000000000000005E-3</v>
      </c>
      <c r="E48" s="23">
        <f>ROUND(C48*D48,2)</f>
        <v>0.08</v>
      </c>
      <c r="F48" s="16">
        <v>0</v>
      </c>
      <c r="G48" s="23">
        <f>ROUND(E48*F48,2)</f>
        <v>0</v>
      </c>
      <c r="H48" s="23">
        <f>ROUND(E48-G48,2)</f>
        <v>0.08</v>
      </c>
    </row>
    <row r="49" spans="1:8" x14ac:dyDescent="0.3">
      <c r="A49" s="14" t="s">
        <v>44</v>
      </c>
      <c r="B49" s="14" t="s">
        <v>39</v>
      </c>
      <c r="C49" s="15">
        <v>17.940000000000001</v>
      </c>
      <c r="D49" s="14">
        <v>0.54800000000000004</v>
      </c>
      <c r="E49" s="23">
        <f>ROUND(C49*D49,2)</f>
        <v>9.83</v>
      </c>
      <c r="F49" s="16">
        <v>0</v>
      </c>
      <c r="G49" s="23">
        <f>ROUND(E49*F49,2)</f>
        <v>0</v>
      </c>
      <c r="H49" s="23">
        <f>ROUND(E49-G49,2)</f>
        <v>9.83</v>
      </c>
    </row>
    <row r="50" spans="1:8" x14ac:dyDescent="0.3">
      <c r="A50" s="13" t="s">
        <v>45</v>
      </c>
      <c r="C50" s="23"/>
      <c r="E50" s="23"/>
    </row>
    <row r="51" spans="1:8" x14ac:dyDescent="0.3">
      <c r="A51" s="14" t="s">
        <v>38</v>
      </c>
      <c r="B51" s="14" t="s">
        <v>19</v>
      </c>
      <c r="C51" s="15">
        <v>3.44</v>
      </c>
      <c r="D51" s="14">
        <v>5.6787999999999998</v>
      </c>
      <c r="E51" s="23">
        <f>ROUND(C51*D51,2)</f>
        <v>19.54</v>
      </c>
      <c r="F51" s="16">
        <v>0</v>
      </c>
      <c r="G51" s="23">
        <f>ROUND(E51*F51,2)</f>
        <v>0</v>
      </c>
      <c r="H51" s="23">
        <f>ROUND(E51-G51,2)</f>
        <v>19.54</v>
      </c>
    </row>
    <row r="52" spans="1:8" x14ac:dyDescent="0.3">
      <c r="A52" s="14" t="s">
        <v>134</v>
      </c>
      <c r="B52" s="14" t="s">
        <v>19</v>
      </c>
      <c r="C52" s="15">
        <v>3.44</v>
      </c>
      <c r="D52" s="14">
        <v>1.3771</v>
      </c>
      <c r="E52" s="23">
        <f>ROUND(C52*D52,2)</f>
        <v>4.74</v>
      </c>
      <c r="F52" s="16">
        <v>0</v>
      </c>
      <c r="G52" s="23">
        <f>ROUND(E52*F52,2)</f>
        <v>0</v>
      </c>
      <c r="H52" s="23">
        <f>ROUND(E52-G52,2)</f>
        <v>4.74</v>
      </c>
    </row>
    <row r="53" spans="1:8" x14ac:dyDescent="0.3">
      <c r="A53" s="14" t="s">
        <v>91</v>
      </c>
      <c r="B53" s="14" t="s">
        <v>19</v>
      </c>
      <c r="C53" s="15">
        <v>3.44</v>
      </c>
      <c r="D53" s="14">
        <v>0.15870000000000001</v>
      </c>
      <c r="E53" s="23">
        <f>ROUND(C53*D53,2)</f>
        <v>0.55000000000000004</v>
      </c>
      <c r="F53" s="16">
        <v>0</v>
      </c>
      <c r="G53" s="23">
        <f>ROUND(E53*F53,2)</f>
        <v>0</v>
      </c>
      <c r="H53" s="23">
        <f>ROUND(E53-G53,2)</f>
        <v>0.55000000000000004</v>
      </c>
    </row>
    <row r="54" spans="1:8" x14ac:dyDescent="0.3">
      <c r="A54" s="13" t="s">
        <v>47</v>
      </c>
      <c r="C54" s="23"/>
      <c r="E54" s="23"/>
    </row>
    <row r="55" spans="1:8" x14ac:dyDescent="0.3">
      <c r="A55" s="14" t="s">
        <v>42</v>
      </c>
      <c r="B55" s="14" t="s">
        <v>48</v>
      </c>
      <c r="C55" s="15">
        <v>12.06</v>
      </c>
      <c r="D55" s="14">
        <v>1</v>
      </c>
      <c r="E55" s="23">
        <f>ROUND(C55*D55,2)</f>
        <v>12.06</v>
      </c>
      <c r="F55" s="16">
        <v>0</v>
      </c>
      <c r="G55" s="23">
        <f>ROUND(E55*F55,2)</f>
        <v>0</v>
      </c>
      <c r="H55" s="23">
        <f t="shared" ref="H55:H61" si="0">ROUND(E55-G55,2)</f>
        <v>12.06</v>
      </c>
    </row>
    <row r="56" spans="1:8" x14ac:dyDescent="0.3">
      <c r="A56" s="14" t="s">
        <v>38</v>
      </c>
      <c r="B56" s="14" t="s">
        <v>48</v>
      </c>
      <c r="C56" s="15">
        <v>4.74</v>
      </c>
      <c r="D56" s="14">
        <v>1</v>
      </c>
      <c r="E56" s="23">
        <f>ROUND(C56*D56,2)</f>
        <v>4.74</v>
      </c>
      <c r="F56" s="16">
        <v>0</v>
      </c>
      <c r="G56" s="23">
        <f>ROUND(E56*F56,2)</f>
        <v>0</v>
      </c>
      <c r="H56" s="23">
        <f t="shared" si="0"/>
        <v>4.74</v>
      </c>
    </row>
    <row r="57" spans="1:8" x14ac:dyDescent="0.3">
      <c r="A57" s="14" t="s">
        <v>134</v>
      </c>
      <c r="B57" s="14" t="s">
        <v>48</v>
      </c>
      <c r="C57" s="15">
        <v>4.87</v>
      </c>
      <c r="D57" s="14">
        <v>1</v>
      </c>
      <c r="E57" s="23">
        <f>ROUND(C57*D57,2)</f>
        <v>4.87</v>
      </c>
      <c r="F57" s="16">
        <v>0</v>
      </c>
      <c r="G57" s="23">
        <f>ROUND(E57*F57,2)</f>
        <v>0</v>
      </c>
      <c r="H57" s="23">
        <f t="shared" si="0"/>
        <v>4.87</v>
      </c>
    </row>
    <row r="58" spans="1:8" x14ac:dyDescent="0.3">
      <c r="A58" s="14" t="s">
        <v>91</v>
      </c>
      <c r="B58" s="14" t="s">
        <v>48</v>
      </c>
      <c r="C58" s="15">
        <v>0.2</v>
      </c>
      <c r="D58" s="14">
        <v>1</v>
      </c>
      <c r="E58" s="23">
        <f>ROUND(C58*D58,2)</f>
        <v>0.2</v>
      </c>
      <c r="F58" s="16">
        <v>0</v>
      </c>
      <c r="G58" s="23">
        <f>ROUND(E58*F58,2)</f>
        <v>0</v>
      </c>
      <c r="H58" s="23">
        <f t="shared" si="0"/>
        <v>0.2</v>
      </c>
    </row>
    <row r="59" spans="1:8" x14ac:dyDescent="0.3">
      <c r="A59" s="9" t="s">
        <v>49</v>
      </c>
      <c r="B59" s="9" t="s">
        <v>48</v>
      </c>
      <c r="C59" s="10">
        <v>34.68</v>
      </c>
      <c r="D59" s="9">
        <v>1</v>
      </c>
      <c r="E59" s="22">
        <f>ROUND(C59*D59,2)</f>
        <v>34.68</v>
      </c>
      <c r="F59" s="11">
        <v>0</v>
      </c>
      <c r="G59" s="22">
        <f>ROUND(E59*F59,2)</f>
        <v>0</v>
      </c>
      <c r="H59" s="22">
        <f t="shared" si="0"/>
        <v>34.68</v>
      </c>
    </row>
    <row r="60" spans="1:8" x14ac:dyDescent="0.3">
      <c r="A60" s="7" t="s">
        <v>50</v>
      </c>
      <c r="C60" s="23"/>
      <c r="E60" s="23">
        <f>SUM(E12:E59)</f>
        <v>758.88</v>
      </c>
      <c r="G60" s="12">
        <f>SUM(G12:G59)</f>
        <v>0</v>
      </c>
      <c r="H60" s="12">
        <f t="shared" si="0"/>
        <v>758.88</v>
      </c>
    </row>
    <row r="61" spans="1:8" x14ac:dyDescent="0.3">
      <c r="A61" s="7" t="s">
        <v>51</v>
      </c>
      <c r="C61" s="23"/>
      <c r="E61" s="23">
        <f>+E8-E60</f>
        <v>319.12</v>
      </c>
      <c r="G61" s="12">
        <f>+G8-G60</f>
        <v>0</v>
      </c>
      <c r="H61" s="12">
        <f t="shared" si="0"/>
        <v>319.12</v>
      </c>
    </row>
    <row r="62" spans="1:8" x14ac:dyDescent="0.3">
      <c r="A62" t="s">
        <v>12</v>
      </c>
      <c r="C62" s="23"/>
      <c r="E62" s="23"/>
    </row>
    <row r="63" spans="1:8" x14ac:dyDescent="0.3">
      <c r="A63" s="7" t="s">
        <v>52</v>
      </c>
      <c r="C63" s="23"/>
      <c r="E63" s="23"/>
    </row>
    <row r="64" spans="1:8" x14ac:dyDescent="0.3">
      <c r="A64" s="14" t="s">
        <v>42</v>
      </c>
      <c r="B64" s="14" t="s">
        <v>48</v>
      </c>
      <c r="C64" s="15">
        <v>25.88</v>
      </c>
      <c r="D64" s="14">
        <v>1</v>
      </c>
      <c r="E64" s="23">
        <f>ROUND(C64*D64,2)</f>
        <v>25.88</v>
      </c>
      <c r="F64" s="16">
        <v>0</v>
      </c>
      <c r="G64" s="23">
        <f>ROUND(E64*F64,2)</f>
        <v>0</v>
      </c>
      <c r="H64" s="23">
        <f t="shared" ref="H64:H70" si="1">ROUND(E64-G64,2)</f>
        <v>25.88</v>
      </c>
    </row>
    <row r="65" spans="1:8" x14ac:dyDescent="0.3">
      <c r="A65" s="14" t="s">
        <v>38</v>
      </c>
      <c r="B65" s="14" t="s">
        <v>48</v>
      </c>
      <c r="C65" s="15">
        <v>36.61</v>
      </c>
      <c r="D65" s="14">
        <v>1</v>
      </c>
      <c r="E65" s="23">
        <f>ROUND(C65*D65,2)</f>
        <v>36.61</v>
      </c>
      <c r="F65" s="16">
        <v>0</v>
      </c>
      <c r="G65" s="23">
        <f>ROUND(E65*F65,2)</f>
        <v>0</v>
      </c>
      <c r="H65" s="23">
        <f t="shared" si="1"/>
        <v>36.61</v>
      </c>
    </row>
    <row r="66" spans="1:8" x14ac:dyDescent="0.3">
      <c r="A66" s="14" t="s">
        <v>134</v>
      </c>
      <c r="B66" s="14" t="s">
        <v>48</v>
      </c>
      <c r="C66" s="15">
        <v>23.31</v>
      </c>
      <c r="D66" s="14">
        <v>1</v>
      </c>
      <c r="E66" s="23">
        <f>ROUND(C66*D66,2)</f>
        <v>23.31</v>
      </c>
      <c r="F66" s="16">
        <v>0</v>
      </c>
      <c r="G66" s="23">
        <f>ROUND(E66*F66,2)</f>
        <v>0</v>
      </c>
      <c r="H66" s="23">
        <f t="shared" si="1"/>
        <v>23.31</v>
      </c>
    </row>
    <row r="67" spans="1:8" x14ac:dyDescent="0.3">
      <c r="A67" s="9" t="s">
        <v>91</v>
      </c>
      <c r="B67" s="9" t="s">
        <v>48</v>
      </c>
      <c r="C67" s="10">
        <v>1.63</v>
      </c>
      <c r="D67" s="9">
        <v>1</v>
      </c>
      <c r="E67" s="22">
        <f>ROUND(C67*D67,2)</f>
        <v>1.63</v>
      </c>
      <c r="F67" s="11">
        <v>0</v>
      </c>
      <c r="G67" s="22">
        <f>ROUND(E67*F67,2)</f>
        <v>0</v>
      </c>
      <c r="H67" s="22">
        <f t="shared" si="1"/>
        <v>1.63</v>
      </c>
    </row>
    <row r="68" spans="1:8" x14ac:dyDescent="0.3">
      <c r="A68" s="7" t="s">
        <v>53</v>
      </c>
      <c r="C68" s="23"/>
      <c r="E68" s="23">
        <f>SUM(E64:E67)</f>
        <v>87.429999999999993</v>
      </c>
      <c r="G68" s="12">
        <f>SUM(G64:G67)</f>
        <v>0</v>
      </c>
      <c r="H68" s="12">
        <f t="shared" si="1"/>
        <v>87.43</v>
      </c>
    </row>
    <row r="69" spans="1:8" x14ac:dyDescent="0.3">
      <c r="A69" s="7" t="s">
        <v>54</v>
      </c>
      <c r="C69" s="23"/>
      <c r="E69" s="23">
        <f>+E60+E68</f>
        <v>846.31</v>
      </c>
      <c r="G69" s="12">
        <f>+G60+G68</f>
        <v>0</v>
      </c>
      <c r="H69" s="12">
        <f t="shared" si="1"/>
        <v>846.31</v>
      </c>
    </row>
    <row r="70" spans="1:8" x14ac:dyDescent="0.3">
      <c r="A70" s="7" t="s">
        <v>55</v>
      </c>
      <c r="C70" s="23"/>
      <c r="E70" s="23">
        <f>+E8-E69</f>
        <v>231.69000000000005</v>
      </c>
      <c r="G70" s="12">
        <f>+G8-G69</f>
        <v>0</v>
      </c>
      <c r="H70" s="12">
        <f t="shared" si="1"/>
        <v>231.69</v>
      </c>
    </row>
    <row r="71" spans="1:8" x14ac:dyDescent="0.3">
      <c r="A71" t="s">
        <v>120</v>
      </c>
      <c r="C71" s="23"/>
      <c r="E71" s="23"/>
    </row>
    <row r="72" spans="1:8" x14ac:dyDescent="0.3">
      <c r="A72" t="s">
        <v>425</v>
      </c>
      <c r="C72" s="23"/>
      <c r="E72" s="23"/>
    </row>
    <row r="74" spans="1:8" x14ac:dyDescent="0.3">
      <c r="A74" s="7" t="s">
        <v>121</v>
      </c>
      <c r="C74" s="23"/>
      <c r="E74" s="23"/>
    </row>
    <row r="75" spans="1:8" x14ac:dyDescent="0.3">
      <c r="A75" s="7" t="s">
        <v>122</v>
      </c>
      <c r="C75" s="23"/>
      <c r="E75" s="23"/>
    </row>
    <row r="98" spans="1:8" x14ac:dyDescent="0.3">
      <c r="A98" t="str" cm="1">
        <f t="array" aca="1" ref="A98" ca="1">MID(CELL("filename",A1),FIND("]",CELL("filename",A1))+1,256)</f>
        <v>corn5</v>
      </c>
    </row>
    <row r="99" spans="1:8" x14ac:dyDescent="0.3">
      <c r="A99" s="7" t="s">
        <v>50</v>
      </c>
      <c r="E99" s="25">
        <f>VLOOKUP(A99,$A$1:$H$98,5,FALSE)</f>
        <v>758.88</v>
      </c>
    </row>
    <row r="100" spans="1:8" x14ac:dyDescent="0.3">
      <c r="A100" s="7" t="s">
        <v>293</v>
      </c>
      <c r="E100" s="25">
        <f>VLOOKUP(A100,$A$1:$H$98,5,FALSE)</f>
        <v>87.429999999999993</v>
      </c>
    </row>
    <row r="101" spans="1:8" x14ac:dyDescent="0.3">
      <c r="A101" s="7" t="s">
        <v>294</v>
      </c>
      <c r="E101" s="25">
        <f t="shared" ref="E101:E102" si="2">VLOOKUP(A101,$A$1:$H$98,5,FALSE)</f>
        <v>846.31</v>
      </c>
    </row>
    <row r="102" spans="1:8" x14ac:dyDescent="0.3">
      <c r="A102" s="7" t="s">
        <v>55</v>
      </c>
      <c r="E102" s="25">
        <f t="shared" si="2"/>
        <v>231.69000000000005</v>
      </c>
    </row>
    <row r="104" spans="1:8" x14ac:dyDescent="0.3">
      <c r="A104" s="21" t="s">
        <v>255</v>
      </c>
    </row>
    <row r="105" spans="1:8" x14ac:dyDescent="0.3">
      <c r="A105" s="25">
        <f>E102</f>
        <v>231.69000000000005</v>
      </c>
      <c r="B105" s="25">
        <f ca="1">C105-Calculator!$B$16</f>
        <v>4.6000000000000005</v>
      </c>
      <c r="C105" s="25">
        <f ca="1">D105-Calculator!$B$16</f>
        <v>4.9000000000000004</v>
      </c>
      <c r="D105" s="25">
        <f ca="1">E105-Calculator!$B$16</f>
        <v>5.2</v>
      </c>
      <c r="E105" s="25" cm="1">
        <f t="array" aca="1" ref="E105" ca="1">IF(MID(CELL("filename",A1),FIND("]",CELL("filename",A1))+1,256)=Calculator!AR2,Calculator!B15,5.5)</f>
        <v>5.5</v>
      </c>
      <c r="F105" s="25">
        <f ca="1">E105+Calculator!$B$16</f>
        <v>5.8</v>
      </c>
      <c r="G105" s="25">
        <f ca="1">F105+Calculator!$B$16</f>
        <v>6.1</v>
      </c>
      <c r="H105" s="25">
        <f ca="1">G105+Calculator!$B$16</f>
        <v>6.3999999999999995</v>
      </c>
    </row>
    <row r="106" spans="1:8" x14ac:dyDescent="0.3">
      <c r="A106">
        <f ca="1">A107-Calculator!$B$12</f>
        <v>205</v>
      </c>
      <c r="B106">
        <f t="dataTable" ref="B106:H112" dt2D="1" dtr="1" r1="C7" r2="D7" ca="1"/>
        <v>100.1400000000001</v>
      </c>
      <c r="C106">
        <v>161.6400000000001</v>
      </c>
      <c r="D106">
        <v>223.1400000000001</v>
      </c>
      <c r="E106">
        <v>284.6400000000001</v>
      </c>
      <c r="F106">
        <v>346.1400000000001</v>
      </c>
      <c r="G106">
        <v>407.6400000000001</v>
      </c>
      <c r="H106">
        <v>469.1400000000001</v>
      </c>
    </row>
    <row r="107" spans="1:8" x14ac:dyDescent="0.3">
      <c r="A107">
        <f ca="1">A108-Calculator!$B$12</f>
        <v>210</v>
      </c>
      <c r="B107">
        <v>121.99000000000012</v>
      </c>
      <c r="C107">
        <v>184.99000000000012</v>
      </c>
      <c r="D107">
        <v>247.99000000000012</v>
      </c>
      <c r="E107">
        <v>310.99000000000012</v>
      </c>
      <c r="F107">
        <v>373.99000000000012</v>
      </c>
      <c r="G107">
        <v>436.99000000000012</v>
      </c>
      <c r="H107">
        <v>499.99000000000012</v>
      </c>
    </row>
    <row r="108" spans="1:8" x14ac:dyDescent="0.3">
      <c r="A108">
        <f ca="1">A109-Calculator!$B$12</f>
        <v>215</v>
      </c>
      <c r="B108">
        <v>143.84000000000003</v>
      </c>
      <c r="C108">
        <v>208.34000000000003</v>
      </c>
      <c r="D108">
        <v>272.84000000000003</v>
      </c>
      <c r="E108">
        <v>337.34000000000003</v>
      </c>
      <c r="F108">
        <v>401.84000000000003</v>
      </c>
      <c r="G108">
        <v>466.34000000000003</v>
      </c>
      <c r="H108">
        <v>530.84</v>
      </c>
    </row>
    <row r="109" spans="1:8" x14ac:dyDescent="0.3">
      <c r="A109" cm="1">
        <f t="array" aca="1" ref="A109" ca="1">IF(MID(CELL("filename",A1),FIND("]",CELL("filename",A1))+1,256)=Calculator!AR2,Calculator!B11,220)</f>
        <v>220</v>
      </c>
      <c r="B109">
        <v>165.69000000000005</v>
      </c>
      <c r="C109">
        <v>231.69000000000005</v>
      </c>
      <c r="D109">
        <v>297.69000000000005</v>
      </c>
      <c r="E109">
        <v>363.69000000000005</v>
      </c>
      <c r="F109">
        <v>429.69000000000005</v>
      </c>
      <c r="G109">
        <v>495.69000000000005</v>
      </c>
      <c r="H109">
        <v>561.69000000000005</v>
      </c>
    </row>
    <row r="110" spans="1:8" x14ac:dyDescent="0.3">
      <c r="A110">
        <f ca="1">A109+Calculator!$B$12</f>
        <v>225</v>
      </c>
      <c r="B110">
        <v>187.54000000000008</v>
      </c>
      <c r="C110">
        <v>255.04000000000008</v>
      </c>
      <c r="D110">
        <v>322.54000000000008</v>
      </c>
      <c r="E110">
        <v>390.04000000000008</v>
      </c>
      <c r="F110">
        <v>457.54000000000008</v>
      </c>
      <c r="G110">
        <v>525.04000000000008</v>
      </c>
      <c r="H110">
        <v>592.54000000000008</v>
      </c>
    </row>
    <row r="111" spans="1:8" x14ac:dyDescent="0.3">
      <c r="A111">
        <f ca="1">A110+Calculator!$B$12</f>
        <v>230</v>
      </c>
      <c r="B111">
        <v>209.3900000000001</v>
      </c>
      <c r="C111">
        <v>278.3900000000001</v>
      </c>
      <c r="D111">
        <v>347.3900000000001</v>
      </c>
      <c r="E111">
        <v>416.3900000000001</v>
      </c>
      <c r="F111">
        <v>485.3900000000001</v>
      </c>
      <c r="G111">
        <v>554.3900000000001</v>
      </c>
      <c r="H111">
        <v>623.3900000000001</v>
      </c>
    </row>
    <row r="112" spans="1:8" x14ac:dyDescent="0.3">
      <c r="A112">
        <f ca="1">A111+Calculator!$B$12</f>
        <v>235</v>
      </c>
      <c r="B112">
        <v>231.24000000000012</v>
      </c>
      <c r="C112">
        <v>301.74000000000012</v>
      </c>
      <c r="D112">
        <v>372.24000000000012</v>
      </c>
      <c r="E112">
        <v>442.74000000000012</v>
      </c>
      <c r="F112">
        <v>513.24000000000012</v>
      </c>
      <c r="G112">
        <v>583.74000000000012</v>
      </c>
      <c r="H112">
        <v>654.24000000000012</v>
      </c>
    </row>
    <row r="115" spans="1:8" x14ac:dyDescent="0.3">
      <c r="A115" s="21" t="s">
        <v>256</v>
      </c>
    </row>
    <row r="116" spans="1:8" x14ac:dyDescent="0.3">
      <c r="A116" s="25">
        <f>E102</f>
        <v>231.69000000000005</v>
      </c>
      <c r="B116" s="25">
        <f ca="1">C116-Calculator!$B$29</f>
        <v>5.2000000000000011</v>
      </c>
      <c r="C116" s="25">
        <f ca="1">D116-Calculator!$B$29</f>
        <v>5.3000000000000007</v>
      </c>
      <c r="D116" s="25">
        <f ca="1">E116-Calculator!$B$29</f>
        <v>5.4</v>
      </c>
      <c r="E116" s="25" cm="1">
        <f t="array" aca="1" ref="E116" ca="1">IF(MID(CELL("filename",A1),FIND("]",CELL("filename",A1))+1,256)=Calculator!AS2,Calculator!B28,5.5)</f>
        <v>5.5</v>
      </c>
      <c r="F116" s="25">
        <f ca="1">E116+Calculator!$B$29</f>
        <v>5.6</v>
      </c>
      <c r="G116" s="25">
        <f ca="1">F116+Calculator!$B$29</f>
        <v>5.6999999999999993</v>
      </c>
      <c r="H116" s="25">
        <f ca="1">G116+Calculator!$B$29</f>
        <v>5.7999999999999989</v>
      </c>
    </row>
    <row r="117" spans="1:8" x14ac:dyDescent="0.3">
      <c r="A117">
        <f ca="1">A118-Calculator!$B$25</f>
        <v>205</v>
      </c>
      <c r="B117">
        <f t="dataTable" ref="B117:H123" dt2D="1" dtr="1" r1="C7" r2="D7" ca="1"/>
        <v>223.1400000000001</v>
      </c>
      <c r="C117">
        <v>243.6400000000001</v>
      </c>
      <c r="D117">
        <v>264.1400000000001</v>
      </c>
      <c r="E117">
        <v>284.6400000000001</v>
      </c>
      <c r="F117">
        <v>305.1400000000001</v>
      </c>
      <c r="G117">
        <v>325.6400000000001</v>
      </c>
      <c r="H117">
        <v>346.1400000000001</v>
      </c>
    </row>
    <row r="118" spans="1:8" x14ac:dyDescent="0.3">
      <c r="A118">
        <f ca="1">A119-Calculator!$B$25</f>
        <v>210</v>
      </c>
      <c r="B118">
        <v>247.99000000000012</v>
      </c>
      <c r="C118">
        <v>268.99000000000012</v>
      </c>
      <c r="D118">
        <v>289.99000000000012</v>
      </c>
      <c r="E118">
        <v>310.99000000000012</v>
      </c>
      <c r="F118">
        <v>331.99000000000012</v>
      </c>
      <c r="G118">
        <v>352.99000000000012</v>
      </c>
      <c r="H118">
        <v>373.99000000000012</v>
      </c>
    </row>
    <row r="119" spans="1:8" x14ac:dyDescent="0.3">
      <c r="A119">
        <f ca="1">A120-Calculator!$B$25</f>
        <v>215</v>
      </c>
      <c r="B119">
        <v>272.84000000000003</v>
      </c>
      <c r="C119">
        <v>294.34000000000003</v>
      </c>
      <c r="D119">
        <v>315.84000000000003</v>
      </c>
      <c r="E119">
        <v>337.34000000000003</v>
      </c>
      <c r="F119">
        <v>358.84000000000003</v>
      </c>
      <c r="G119">
        <v>380.34000000000003</v>
      </c>
      <c r="H119">
        <v>401.84000000000003</v>
      </c>
    </row>
    <row r="120" spans="1:8" x14ac:dyDescent="0.3">
      <c r="A120" cm="1">
        <f t="array" aca="1" ref="A120" ca="1">IF(MID(CELL("filename",A1),FIND("]",CELL("filename",A1))+1,256)=Calculator!AS2,Calculator!B24,220)</f>
        <v>220</v>
      </c>
      <c r="B120">
        <v>297.69000000000005</v>
      </c>
      <c r="C120">
        <v>319.69000000000005</v>
      </c>
      <c r="D120">
        <v>341.69000000000005</v>
      </c>
      <c r="E120">
        <v>363.69000000000005</v>
      </c>
      <c r="F120">
        <v>385.69000000000005</v>
      </c>
      <c r="G120">
        <v>407.69000000000005</v>
      </c>
      <c r="H120">
        <v>429.69000000000005</v>
      </c>
    </row>
    <row r="121" spans="1:8" x14ac:dyDescent="0.3">
      <c r="A121">
        <f ca="1">A120+Calculator!$B$25</f>
        <v>225</v>
      </c>
      <c r="B121">
        <v>322.54000000000008</v>
      </c>
      <c r="C121">
        <v>345.04000000000008</v>
      </c>
      <c r="D121">
        <v>367.54000000000008</v>
      </c>
      <c r="E121">
        <v>390.04000000000008</v>
      </c>
      <c r="F121">
        <v>412.54000000000008</v>
      </c>
      <c r="G121">
        <v>435.04000000000008</v>
      </c>
      <c r="H121">
        <v>457.54000000000008</v>
      </c>
    </row>
    <row r="122" spans="1:8" x14ac:dyDescent="0.3">
      <c r="A122">
        <f ca="1">A121+Calculator!$B$25</f>
        <v>230</v>
      </c>
      <c r="B122">
        <v>347.3900000000001</v>
      </c>
      <c r="C122">
        <v>370.3900000000001</v>
      </c>
      <c r="D122">
        <v>393.3900000000001</v>
      </c>
      <c r="E122">
        <v>416.3900000000001</v>
      </c>
      <c r="F122">
        <v>439.3900000000001</v>
      </c>
      <c r="G122">
        <v>462.3900000000001</v>
      </c>
      <c r="H122">
        <v>485.3900000000001</v>
      </c>
    </row>
    <row r="123" spans="1:8" x14ac:dyDescent="0.3">
      <c r="A123">
        <f ca="1">A122+Calculator!$B$25</f>
        <v>235</v>
      </c>
      <c r="B123">
        <v>372.24000000000012</v>
      </c>
      <c r="C123">
        <v>395.74000000000012</v>
      </c>
      <c r="D123">
        <v>419.24000000000012</v>
      </c>
      <c r="E123">
        <v>442.74000000000012</v>
      </c>
      <c r="F123">
        <v>466.24000000000012</v>
      </c>
      <c r="G123">
        <v>489.74000000000012</v>
      </c>
      <c r="H123">
        <v>513.24000000000012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4FA74-1788-4394-83CB-2E3AE4648EB2}">
  <dimension ref="A1:H123"/>
  <sheetViews>
    <sheetView topLeftCell="A104" workbookViewId="0">
      <selection activeCell="A116" sqref="A116:H123"/>
    </sheetView>
  </sheetViews>
  <sheetFormatPr defaultRowHeight="14.4" x14ac:dyDescent="0.3"/>
  <cols>
    <col min="1" max="1" width="25.6640625" customWidth="1"/>
    <col min="5" max="5" width="11.88671875" customWidth="1"/>
    <col min="8" max="8" width="10.6640625" customWidth="1"/>
  </cols>
  <sheetData>
    <row r="1" spans="1:8" x14ac:dyDescent="0.3">
      <c r="A1" s="80" t="s">
        <v>214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418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430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56</v>
      </c>
      <c r="B7" s="9" t="s">
        <v>124</v>
      </c>
      <c r="C7" s="28">
        <f>IF(Calculator!B7="Corn",Calculator!B15,IF(Calculator!B20="Corn",Calculator!B28,5.17))</f>
        <v>4.9000000000000004</v>
      </c>
      <c r="D7" s="29">
        <f>IF(Calculator!B7="Corn",Calculator!B11,IF(Calculator!B20="Corn",Calculator!B24,220))</f>
        <v>220</v>
      </c>
      <c r="E7" s="22">
        <f>ROUND(C7*D7,2)</f>
        <v>1078</v>
      </c>
      <c r="F7" s="11">
        <v>0</v>
      </c>
      <c r="G7" s="22">
        <f>ROUND(E7*F7,2)</f>
        <v>0</v>
      </c>
      <c r="H7" s="22">
        <f>ROUND(E7-G7,2)</f>
        <v>1078</v>
      </c>
    </row>
    <row r="8" spans="1:8" x14ac:dyDescent="0.3">
      <c r="A8" s="7" t="s">
        <v>11</v>
      </c>
      <c r="C8" s="23"/>
      <c r="E8" s="23">
        <f>SUM(E7:E7)</f>
        <v>1078</v>
      </c>
      <c r="G8" s="12">
        <f>SUM(G7:G7)</f>
        <v>0</v>
      </c>
      <c r="H8" s="12">
        <f>ROUND(E8-G8,2)</f>
        <v>1078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2</v>
      </c>
      <c r="E12" s="23">
        <f>ROUND(C12*D12,2)</f>
        <v>16.22</v>
      </c>
      <c r="F12" s="16">
        <v>0</v>
      </c>
      <c r="G12" s="23">
        <f>ROUND(E12*F12,2)</f>
        <v>0</v>
      </c>
      <c r="H12" s="23">
        <f>ROUND(E12-G12,2)</f>
        <v>16.22</v>
      </c>
    </row>
    <row r="13" spans="1:8" x14ac:dyDescent="0.3">
      <c r="A13" s="14" t="s">
        <v>57</v>
      </c>
      <c r="B13" s="14" t="s">
        <v>16</v>
      </c>
      <c r="C13" s="15">
        <v>6.87</v>
      </c>
      <c r="D13" s="14">
        <v>1.2</v>
      </c>
      <c r="E13" s="23">
        <f>ROUND(C13*D13,2)</f>
        <v>8.24</v>
      </c>
      <c r="F13" s="16">
        <v>0</v>
      </c>
      <c r="G13" s="23">
        <f>ROUND(E13*F13,2)</f>
        <v>0</v>
      </c>
      <c r="H13" s="23">
        <f>ROUND(E13-G13,2)</f>
        <v>8.24</v>
      </c>
    </row>
    <row r="14" spans="1:8" x14ac:dyDescent="0.3">
      <c r="A14" s="13" t="s">
        <v>20</v>
      </c>
      <c r="C14" s="23"/>
      <c r="E14" s="23"/>
    </row>
    <row r="15" spans="1:8" x14ac:dyDescent="0.3">
      <c r="A15" s="14" t="s">
        <v>125</v>
      </c>
      <c r="B15" s="14" t="s">
        <v>21</v>
      </c>
      <c r="C15" s="15">
        <v>39.25</v>
      </c>
      <c r="D15" s="14">
        <v>1.9570000000000001</v>
      </c>
      <c r="E15" s="23">
        <f>ROUND(C15*D15,2)</f>
        <v>76.81</v>
      </c>
      <c r="F15" s="16">
        <v>0</v>
      </c>
      <c r="G15" s="23">
        <f>ROUND(E15*F15,2)</f>
        <v>0</v>
      </c>
      <c r="H15" s="23">
        <f>ROUND(E15-G15,2)</f>
        <v>76.81</v>
      </c>
    </row>
    <row r="16" spans="1:8" x14ac:dyDescent="0.3">
      <c r="A16" s="14" t="s">
        <v>22</v>
      </c>
      <c r="B16" s="14" t="s">
        <v>21</v>
      </c>
      <c r="C16" s="15">
        <v>36.200000000000003</v>
      </c>
      <c r="D16" s="14">
        <v>1.5</v>
      </c>
      <c r="E16" s="23">
        <f>ROUND(C16*D16,2)</f>
        <v>54.3</v>
      </c>
      <c r="F16" s="16">
        <v>0</v>
      </c>
      <c r="G16" s="23">
        <f>ROUND(E16*F16,2)</f>
        <v>0</v>
      </c>
      <c r="H16" s="23">
        <f>ROUND(E16-G16,2)</f>
        <v>54.3</v>
      </c>
    </row>
    <row r="17" spans="1:8" x14ac:dyDescent="0.3">
      <c r="A17" s="14" t="s">
        <v>126</v>
      </c>
      <c r="B17" s="14" t="s">
        <v>19</v>
      </c>
      <c r="C17" s="15">
        <v>3.46</v>
      </c>
      <c r="D17" s="14">
        <v>32.171199999999999</v>
      </c>
      <c r="E17" s="23">
        <f>ROUND(C17*D17,2)</f>
        <v>111.31</v>
      </c>
      <c r="F17" s="16">
        <v>0</v>
      </c>
      <c r="G17" s="23">
        <f>ROUND(E17*F17,2)</f>
        <v>0</v>
      </c>
      <c r="H17" s="23">
        <f>ROUND(E17-G17,2)</f>
        <v>111.31</v>
      </c>
    </row>
    <row r="18" spans="1:8" x14ac:dyDescent="0.3">
      <c r="A18" s="14" t="s">
        <v>103</v>
      </c>
      <c r="B18" s="14" t="s">
        <v>19</v>
      </c>
      <c r="C18" s="15">
        <v>4</v>
      </c>
      <c r="D18" s="14">
        <v>30</v>
      </c>
      <c r="E18" s="23">
        <f>ROUND(C18*D18,2)</f>
        <v>120</v>
      </c>
      <c r="F18" s="16">
        <v>0</v>
      </c>
      <c r="G18" s="23">
        <f>ROUND(E18*F18,2)</f>
        <v>0</v>
      </c>
      <c r="H18" s="23">
        <f>ROUND(E18-G18,2)</f>
        <v>120</v>
      </c>
    </row>
    <row r="19" spans="1:8" x14ac:dyDescent="0.3">
      <c r="A19" s="14" t="s">
        <v>168</v>
      </c>
      <c r="B19" s="14" t="s">
        <v>21</v>
      </c>
      <c r="C19" s="15">
        <v>31.69</v>
      </c>
      <c r="D19" s="14">
        <v>1</v>
      </c>
      <c r="E19" s="23">
        <f>ROUND(C19*D19,2)</f>
        <v>31.69</v>
      </c>
      <c r="F19" s="16">
        <v>0</v>
      </c>
      <c r="G19" s="23">
        <f>ROUND(E19*F19,2)</f>
        <v>0</v>
      </c>
      <c r="H19" s="23">
        <f>ROUND(E19-G19,2)</f>
        <v>31.69</v>
      </c>
    </row>
    <row r="20" spans="1:8" x14ac:dyDescent="0.3">
      <c r="A20" s="13" t="s">
        <v>23</v>
      </c>
      <c r="C20" s="23"/>
      <c r="E20" s="23"/>
    </row>
    <row r="21" spans="1:8" x14ac:dyDescent="0.3">
      <c r="A21" s="14" t="s">
        <v>424</v>
      </c>
      <c r="B21" s="14" t="s">
        <v>18</v>
      </c>
      <c r="C21" s="15">
        <v>1.48</v>
      </c>
      <c r="D21" s="14">
        <v>13.7</v>
      </c>
      <c r="E21" s="23">
        <f>ROUND(C21*D21,2)</f>
        <v>20.28</v>
      </c>
      <c r="F21" s="16">
        <v>0</v>
      </c>
      <c r="G21" s="23">
        <f>ROUND(E21*F21,2)</f>
        <v>0</v>
      </c>
      <c r="H21" s="23">
        <f>ROUND(E21-G21,2)</f>
        <v>20.28</v>
      </c>
    </row>
    <row r="22" spans="1:8" x14ac:dyDescent="0.3">
      <c r="A22" s="13" t="s">
        <v>24</v>
      </c>
      <c r="C22" s="23"/>
      <c r="E22" s="23"/>
    </row>
    <row r="23" spans="1:8" x14ac:dyDescent="0.3">
      <c r="A23" s="14" t="s">
        <v>25</v>
      </c>
      <c r="B23" s="14" t="s">
        <v>18</v>
      </c>
      <c r="C23" s="15">
        <v>0.25</v>
      </c>
      <c r="D23" s="14">
        <v>32</v>
      </c>
      <c r="E23" s="23">
        <f>ROUND(C23*D23,2)</f>
        <v>8</v>
      </c>
      <c r="F23" s="16">
        <v>0</v>
      </c>
      <c r="G23" s="23">
        <f>ROUND(E23*F23,2)</f>
        <v>0</v>
      </c>
      <c r="H23" s="23">
        <f>ROUND(E23-G23,2)</f>
        <v>8</v>
      </c>
    </row>
    <row r="24" spans="1:8" x14ac:dyDescent="0.3">
      <c r="A24" s="14" t="s">
        <v>59</v>
      </c>
      <c r="B24" s="14" t="s">
        <v>26</v>
      </c>
      <c r="C24" s="15">
        <v>14.29</v>
      </c>
      <c r="D24" s="14">
        <v>0.5</v>
      </c>
      <c r="E24" s="23">
        <f>ROUND(C24*D24,2)</f>
        <v>7.15</v>
      </c>
      <c r="F24" s="16">
        <v>0</v>
      </c>
      <c r="G24" s="23">
        <f>ROUND(E24*F24,2)</f>
        <v>0</v>
      </c>
      <c r="H24" s="23">
        <f>ROUND(E24-G24,2)</f>
        <v>7.15</v>
      </c>
    </row>
    <row r="25" spans="1:8" x14ac:dyDescent="0.3">
      <c r="A25" s="14" t="s">
        <v>104</v>
      </c>
      <c r="B25" s="14" t="s">
        <v>26</v>
      </c>
      <c r="C25" s="15">
        <v>15.01</v>
      </c>
      <c r="D25" s="14">
        <v>1</v>
      </c>
      <c r="E25" s="23">
        <f>ROUND(C25*D25,2)</f>
        <v>15.01</v>
      </c>
      <c r="F25" s="16">
        <v>0</v>
      </c>
      <c r="G25" s="23">
        <f>ROUND(E25*F25,2)</f>
        <v>0</v>
      </c>
      <c r="H25" s="23">
        <f>ROUND(E25-G25,2)</f>
        <v>15.01</v>
      </c>
    </row>
    <row r="26" spans="1:8" x14ac:dyDescent="0.3">
      <c r="A26" s="14" t="s">
        <v>127</v>
      </c>
      <c r="B26" s="14" t="s">
        <v>26</v>
      </c>
      <c r="C26" s="15">
        <v>2.71</v>
      </c>
      <c r="D26" s="14">
        <v>4</v>
      </c>
      <c r="E26" s="23">
        <f>ROUND(C26*D26,2)</f>
        <v>10.84</v>
      </c>
      <c r="F26" s="16">
        <v>0</v>
      </c>
      <c r="G26" s="23">
        <f>ROUND(E26*F26,2)</f>
        <v>0</v>
      </c>
      <c r="H26" s="23">
        <f>ROUND(E26-G26,2)</f>
        <v>10.84</v>
      </c>
    </row>
    <row r="27" spans="1:8" x14ac:dyDescent="0.3">
      <c r="A27" s="14" t="s">
        <v>128</v>
      </c>
      <c r="B27" s="14" t="s">
        <v>26</v>
      </c>
      <c r="C27" s="15">
        <v>9.6300000000000008</v>
      </c>
      <c r="D27" s="14">
        <v>3.6</v>
      </c>
      <c r="E27" s="23">
        <f>ROUND(C27*D27,2)</f>
        <v>34.67</v>
      </c>
      <c r="F27" s="16">
        <v>0</v>
      </c>
      <c r="G27" s="23">
        <f>ROUND(E27*F27,2)</f>
        <v>0</v>
      </c>
      <c r="H27" s="23">
        <f>ROUND(E27-G27,2)</f>
        <v>34.67</v>
      </c>
    </row>
    <row r="28" spans="1:8" x14ac:dyDescent="0.3">
      <c r="A28" s="13" t="s">
        <v>27</v>
      </c>
      <c r="C28" s="23"/>
      <c r="E28" s="23"/>
    </row>
    <row r="29" spans="1:8" x14ac:dyDescent="0.3">
      <c r="A29" s="14" t="s">
        <v>110</v>
      </c>
      <c r="B29" s="14" t="s">
        <v>18</v>
      </c>
      <c r="C29" s="15">
        <v>0.56000000000000005</v>
      </c>
      <c r="D29" s="14">
        <v>1.28</v>
      </c>
      <c r="E29" s="23">
        <f>ROUND(C29*D29,2)</f>
        <v>0.72</v>
      </c>
      <c r="F29" s="16">
        <v>0</v>
      </c>
      <c r="G29" s="23">
        <f>ROUND(E29*F29,2)</f>
        <v>0</v>
      </c>
      <c r="H29" s="23">
        <f>ROUND(E29-G29,2)</f>
        <v>0.72</v>
      </c>
    </row>
    <row r="30" spans="1:8" x14ac:dyDescent="0.3">
      <c r="A30" s="14" t="s">
        <v>129</v>
      </c>
      <c r="B30" s="14" t="s">
        <v>18</v>
      </c>
      <c r="C30" s="15">
        <v>1.99</v>
      </c>
      <c r="D30" s="14">
        <v>4</v>
      </c>
      <c r="E30" s="23">
        <f>ROUND(C30*D30,2)</f>
        <v>7.96</v>
      </c>
      <c r="F30" s="16">
        <v>0</v>
      </c>
      <c r="G30" s="23">
        <f>ROUND(E30*F30,2)</f>
        <v>0</v>
      </c>
      <c r="H30" s="23">
        <f>ROUND(E30-G30,2)</f>
        <v>7.96</v>
      </c>
    </row>
    <row r="31" spans="1:8" x14ac:dyDescent="0.3">
      <c r="A31" s="13" t="s">
        <v>33</v>
      </c>
      <c r="C31" s="23"/>
      <c r="E31" s="23"/>
    </row>
    <row r="32" spans="1:8" x14ac:dyDescent="0.3">
      <c r="A32" s="14" t="s">
        <v>130</v>
      </c>
      <c r="B32" s="14" t="s">
        <v>60</v>
      </c>
      <c r="C32" s="15">
        <v>4.26</v>
      </c>
      <c r="D32" s="14">
        <v>34</v>
      </c>
      <c r="E32" s="23">
        <f>ROUND(C32*D32,2)</f>
        <v>144.84</v>
      </c>
      <c r="F32" s="16">
        <v>0</v>
      </c>
      <c r="G32" s="23">
        <f>ROUND(E32*F32,2)</f>
        <v>0</v>
      </c>
      <c r="H32" s="23">
        <f>ROUND(E32-G32,2)</f>
        <v>144.84</v>
      </c>
    </row>
    <row r="33" spans="1:8" x14ac:dyDescent="0.3">
      <c r="A33" s="13" t="s">
        <v>114</v>
      </c>
      <c r="C33" s="23"/>
      <c r="E33" s="23"/>
    </row>
    <row r="34" spans="1:8" x14ac:dyDescent="0.3">
      <c r="A34" s="14" t="s">
        <v>115</v>
      </c>
      <c r="B34" s="14" t="s">
        <v>26</v>
      </c>
      <c r="C34" s="15">
        <v>3.3</v>
      </c>
      <c r="D34" s="14">
        <v>0.6</v>
      </c>
      <c r="E34" s="23">
        <f>ROUND(C34*D34,2)</f>
        <v>1.98</v>
      </c>
      <c r="F34" s="16">
        <v>0</v>
      </c>
      <c r="G34" s="23">
        <f>ROUND(E34*F34,2)</f>
        <v>0</v>
      </c>
      <c r="H34" s="23">
        <f>ROUND(E34-G34,2)</f>
        <v>1.98</v>
      </c>
    </row>
    <row r="35" spans="1:8" x14ac:dyDescent="0.3">
      <c r="A35" s="13" t="s">
        <v>61</v>
      </c>
      <c r="C35" s="23"/>
      <c r="E35" s="23"/>
    </row>
    <row r="36" spans="1:8" x14ac:dyDescent="0.3">
      <c r="A36" s="14" t="s">
        <v>62</v>
      </c>
      <c r="B36" s="14" t="s">
        <v>48</v>
      </c>
      <c r="C36" s="15">
        <v>7.5</v>
      </c>
      <c r="D36" s="14">
        <v>1</v>
      </c>
      <c r="E36" s="23">
        <f>ROUND(C36*D36,2)</f>
        <v>7.5</v>
      </c>
      <c r="F36" s="16">
        <v>0</v>
      </c>
      <c r="G36" s="23">
        <f>ROUND(E36*F36,2)</f>
        <v>0</v>
      </c>
      <c r="H36" s="23">
        <f>ROUND(E36-G36,2)</f>
        <v>7.5</v>
      </c>
    </row>
    <row r="37" spans="1:8" x14ac:dyDescent="0.3">
      <c r="A37" s="14" t="s">
        <v>184</v>
      </c>
      <c r="B37" s="14" t="s">
        <v>21</v>
      </c>
      <c r="C37" s="15">
        <v>8</v>
      </c>
      <c r="D37" s="14">
        <v>1</v>
      </c>
      <c r="E37" s="23">
        <f>ROUND(C37*D37,2)</f>
        <v>8</v>
      </c>
      <c r="F37" s="16">
        <v>0</v>
      </c>
      <c r="G37" s="23">
        <f>ROUND(E37*F37,2)</f>
        <v>0</v>
      </c>
      <c r="H37" s="23">
        <f>ROUND(E37-G37,2)</f>
        <v>8</v>
      </c>
    </row>
    <row r="38" spans="1:8" x14ac:dyDescent="0.3">
      <c r="A38" s="13" t="s">
        <v>131</v>
      </c>
      <c r="C38" s="23"/>
      <c r="E38" s="23"/>
    </row>
    <row r="39" spans="1:8" x14ac:dyDescent="0.3">
      <c r="A39" s="14" t="s">
        <v>132</v>
      </c>
      <c r="B39" s="14" t="s">
        <v>124</v>
      </c>
      <c r="C39" s="15">
        <v>0.23</v>
      </c>
      <c r="D39" s="14">
        <f>D7</f>
        <v>220</v>
      </c>
      <c r="E39" s="23">
        <f>ROUND(C39*D39,2)</f>
        <v>50.6</v>
      </c>
      <c r="F39" s="16">
        <v>0</v>
      </c>
      <c r="G39" s="23">
        <f>ROUND(E39*F39,2)</f>
        <v>0</v>
      </c>
      <c r="H39" s="23">
        <f>ROUND(E39-G39,2)</f>
        <v>50.6</v>
      </c>
    </row>
    <row r="40" spans="1:8" x14ac:dyDescent="0.3">
      <c r="A40" s="13" t="s">
        <v>34</v>
      </c>
      <c r="C40" s="23"/>
      <c r="E40" s="23"/>
    </row>
    <row r="41" spans="1:8" x14ac:dyDescent="0.3">
      <c r="A41" s="14" t="s">
        <v>35</v>
      </c>
      <c r="B41" s="14" t="s">
        <v>36</v>
      </c>
      <c r="C41" s="15">
        <v>65</v>
      </c>
      <c r="D41" s="14">
        <v>0.66600000000000004</v>
      </c>
      <c r="E41" s="23">
        <f>ROUND(C41*D41,2)</f>
        <v>43.29</v>
      </c>
      <c r="F41" s="16">
        <v>0</v>
      </c>
      <c r="G41" s="23">
        <f>ROUND(E41*F41,2)</f>
        <v>0</v>
      </c>
      <c r="H41" s="23">
        <f>ROUND(E41-G41,2)</f>
        <v>43.29</v>
      </c>
    </row>
    <row r="42" spans="1:8" x14ac:dyDescent="0.3">
      <c r="A42" s="13" t="s">
        <v>116</v>
      </c>
      <c r="C42" s="23"/>
      <c r="E42" s="23"/>
    </row>
    <row r="43" spans="1:8" x14ac:dyDescent="0.3">
      <c r="A43" s="14" t="s">
        <v>133</v>
      </c>
      <c r="B43" s="14" t="s">
        <v>48</v>
      </c>
      <c r="C43" s="15">
        <v>6</v>
      </c>
      <c r="D43" s="14">
        <v>1</v>
      </c>
      <c r="E43" s="23">
        <f>ROUND(C43*D43,2)</f>
        <v>6</v>
      </c>
      <c r="F43" s="16">
        <v>0</v>
      </c>
      <c r="G43" s="23">
        <f>ROUND(E43*F43,2)</f>
        <v>0</v>
      </c>
      <c r="H43" s="23">
        <f>ROUND(E43-G43,2)</f>
        <v>6</v>
      </c>
    </row>
    <row r="44" spans="1:8" x14ac:dyDescent="0.3">
      <c r="A44" s="13" t="s">
        <v>118</v>
      </c>
      <c r="C44" s="23"/>
      <c r="E44" s="23"/>
    </row>
    <row r="45" spans="1:8" x14ac:dyDescent="0.3">
      <c r="A45" s="14" t="s">
        <v>119</v>
      </c>
      <c r="B45" s="14" t="s">
        <v>48</v>
      </c>
      <c r="C45" s="15">
        <v>10</v>
      </c>
      <c r="D45" s="14">
        <v>0.33300000000000002</v>
      </c>
      <c r="E45" s="23">
        <f>ROUND(C45*D45,2)</f>
        <v>3.33</v>
      </c>
      <c r="F45" s="16">
        <v>0</v>
      </c>
      <c r="G45" s="23">
        <f>ROUND(E45*F45,2)</f>
        <v>0</v>
      </c>
      <c r="H45" s="23">
        <f>ROUND(E45-G45,2)</f>
        <v>3.33</v>
      </c>
    </row>
    <row r="46" spans="1:8" x14ac:dyDescent="0.3">
      <c r="A46" s="13" t="s">
        <v>37</v>
      </c>
      <c r="C46" s="23"/>
      <c r="E46" s="23"/>
    </row>
    <row r="47" spans="1:8" x14ac:dyDescent="0.3">
      <c r="A47" s="14" t="s">
        <v>38</v>
      </c>
      <c r="B47" s="14" t="s">
        <v>39</v>
      </c>
      <c r="C47" s="15">
        <v>17.940000000000001</v>
      </c>
      <c r="D47" s="14">
        <v>0.56379999999999997</v>
      </c>
      <c r="E47" s="23">
        <f>ROUND(C47*D47,2)</f>
        <v>10.11</v>
      </c>
      <c r="F47" s="16">
        <v>0</v>
      </c>
      <c r="G47" s="23">
        <f>ROUND(E47*F47,2)</f>
        <v>0</v>
      </c>
      <c r="H47" s="23">
        <f>ROUND(E47-G47,2)</f>
        <v>10.11</v>
      </c>
    </row>
    <row r="48" spans="1:8" x14ac:dyDescent="0.3">
      <c r="A48" s="14" t="s">
        <v>134</v>
      </c>
      <c r="B48" s="14" t="s">
        <v>39</v>
      </c>
      <c r="C48" s="15">
        <v>17.940000000000001</v>
      </c>
      <c r="D48" s="14">
        <v>0.10100000000000001</v>
      </c>
      <c r="E48" s="23">
        <f>ROUND(C48*D48,2)</f>
        <v>1.81</v>
      </c>
      <c r="F48" s="16">
        <v>0</v>
      </c>
      <c r="G48" s="23">
        <f>ROUND(E48*F48,2)</f>
        <v>0</v>
      </c>
      <c r="H48" s="23">
        <f>ROUND(E48-G48,2)</f>
        <v>1.81</v>
      </c>
    </row>
    <row r="49" spans="1:8" x14ac:dyDescent="0.3">
      <c r="A49" s="14" t="s">
        <v>91</v>
      </c>
      <c r="B49" s="14" t="s">
        <v>39</v>
      </c>
      <c r="C49" s="15">
        <v>17.940000000000001</v>
      </c>
      <c r="D49" s="14">
        <v>1.7600000000000001E-2</v>
      </c>
      <c r="E49" s="23">
        <f>ROUND(C49*D49,2)</f>
        <v>0.32</v>
      </c>
      <c r="F49" s="16">
        <v>0</v>
      </c>
      <c r="G49" s="23">
        <f>ROUND(E49*F49,2)</f>
        <v>0</v>
      </c>
      <c r="H49" s="23">
        <f>ROUND(E49-G49,2)</f>
        <v>0.32</v>
      </c>
    </row>
    <row r="50" spans="1:8" x14ac:dyDescent="0.3">
      <c r="A50" s="13" t="s">
        <v>40</v>
      </c>
      <c r="C50" s="23"/>
      <c r="E50" s="23"/>
    </row>
    <row r="51" spans="1:8" x14ac:dyDescent="0.3">
      <c r="A51" s="14" t="s">
        <v>41</v>
      </c>
      <c r="B51" s="14" t="s">
        <v>39</v>
      </c>
      <c r="C51" s="15">
        <v>9.06</v>
      </c>
      <c r="D51" s="14">
        <v>0.20369999999999999</v>
      </c>
      <c r="E51" s="23">
        <f>ROUND(C51*D51,2)</f>
        <v>1.85</v>
      </c>
      <c r="F51" s="16">
        <v>0</v>
      </c>
      <c r="G51" s="23">
        <f>ROUND(E51*F51,2)</f>
        <v>0</v>
      </c>
      <c r="H51" s="23">
        <f>ROUND(E51-G51,2)</f>
        <v>1.85</v>
      </c>
    </row>
    <row r="52" spans="1:8" x14ac:dyDescent="0.3">
      <c r="A52" s="13" t="s">
        <v>43</v>
      </c>
      <c r="C52" s="23"/>
      <c r="E52" s="23"/>
    </row>
    <row r="53" spans="1:8" x14ac:dyDescent="0.3">
      <c r="A53" s="14" t="s">
        <v>42</v>
      </c>
      <c r="B53" s="14" t="s">
        <v>39</v>
      </c>
      <c r="C53" s="15">
        <v>9.06</v>
      </c>
      <c r="D53" s="14">
        <v>0.1176</v>
      </c>
      <c r="E53" s="23">
        <f>ROUND(C53*D53,2)</f>
        <v>1.07</v>
      </c>
      <c r="F53" s="16">
        <v>0</v>
      </c>
      <c r="G53" s="23">
        <f>ROUND(E53*F53,2)</f>
        <v>0</v>
      </c>
      <c r="H53" s="23">
        <f>ROUND(E53-G53,2)</f>
        <v>1.07</v>
      </c>
    </row>
    <row r="54" spans="1:8" x14ac:dyDescent="0.3">
      <c r="A54" s="14" t="s">
        <v>91</v>
      </c>
      <c r="B54" s="14" t="s">
        <v>39</v>
      </c>
      <c r="C54" s="15">
        <v>9.06</v>
      </c>
      <c r="D54" s="14">
        <v>8.8000000000000005E-3</v>
      </c>
      <c r="E54" s="23">
        <f>ROUND(C54*D54,2)</f>
        <v>0.08</v>
      </c>
      <c r="F54" s="16">
        <v>0</v>
      </c>
      <c r="G54" s="23">
        <f>ROUND(E54*F54,2)</f>
        <v>0</v>
      </c>
      <c r="H54" s="23">
        <f>ROUND(E54-G54,2)</f>
        <v>0.08</v>
      </c>
    </row>
    <row r="55" spans="1:8" x14ac:dyDescent="0.3">
      <c r="A55" s="14" t="s">
        <v>44</v>
      </c>
      <c r="B55" s="14" t="s">
        <v>39</v>
      </c>
      <c r="C55" s="15">
        <v>17.940000000000001</v>
      </c>
      <c r="D55" s="14">
        <v>0.61409999999999998</v>
      </c>
      <c r="E55" s="23">
        <f>ROUND(C55*D55,2)</f>
        <v>11.02</v>
      </c>
      <c r="F55" s="16">
        <v>0</v>
      </c>
      <c r="G55" s="23">
        <f>ROUND(E55*F55,2)</f>
        <v>0</v>
      </c>
      <c r="H55" s="23">
        <f>ROUND(E55-G55,2)</f>
        <v>11.02</v>
      </c>
    </row>
    <row r="56" spans="1:8" x14ac:dyDescent="0.3">
      <c r="A56" s="13" t="s">
        <v>45</v>
      </c>
      <c r="C56" s="23"/>
      <c r="E56" s="23"/>
    </row>
    <row r="57" spans="1:8" x14ac:dyDescent="0.3">
      <c r="A57" s="14" t="s">
        <v>38</v>
      </c>
      <c r="B57" s="14" t="s">
        <v>19</v>
      </c>
      <c r="C57" s="15">
        <v>3.44</v>
      </c>
      <c r="D57" s="14">
        <v>6.5294999999999996</v>
      </c>
      <c r="E57" s="23">
        <f>ROUND(C57*D57,2)</f>
        <v>22.46</v>
      </c>
      <c r="F57" s="16">
        <v>0</v>
      </c>
      <c r="G57" s="23">
        <f>ROUND(E57*F57,2)</f>
        <v>0</v>
      </c>
      <c r="H57" s="23">
        <f>ROUND(E57-G57,2)</f>
        <v>22.46</v>
      </c>
    </row>
    <row r="58" spans="1:8" x14ac:dyDescent="0.3">
      <c r="A58" s="14" t="s">
        <v>134</v>
      </c>
      <c r="B58" s="14" t="s">
        <v>19</v>
      </c>
      <c r="C58" s="15">
        <v>3.44</v>
      </c>
      <c r="D58" s="14">
        <v>1.3771</v>
      </c>
      <c r="E58" s="23">
        <f>ROUND(C58*D58,2)</f>
        <v>4.74</v>
      </c>
      <c r="F58" s="16">
        <v>0</v>
      </c>
      <c r="G58" s="23">
        <f>ROUND(E58*F58,2)</f>
        <v>0</v>
      </c>
      <c r="H58" s="23">
        <f>ROUND(E58-G58,2)</f>
        <v>4.74</v>
      </c>
    </row>
    <row r="59" spans="1:8" x14ac:dyDescent="0.3">
      <c r="A59" s="14" t="s">
        <v>91</v>
      </c>
      <c r="B59" s="14" t="s">
        <v>19</v>
      </c>
      <c r="C59" s="15">
        <v>3.44</v>
      </c>
      <c r="D59" s="14">
        <v>0.15870000000000001</v>
      </c>
      <c r="E59" s="23">
        <f>ROUND(C59*D59,2)</f>
        <v>0.55000000000000004</v>
      </c>
      <c r="F59" s="16">
        <v>0</v>
      </c>
      <c r="G59" s="23">
        <f>ROUND(E59*F59,2)</f>
        <v>0</v>
      </c>
      <c r="H59" s="23">
        <f>ROUND(E59-G59,2)</f>
        <v>0.55000000000000004</v>
      </c>
    </row>
    <row r="60" spans="1:8" x14ac:dyDescent="0.3">
      <c r="A60" s="14" t="s">
        <v>159</v>
      </c>
      <c r="B60" s="14" t="s">
        <v>19</v>
      </c>
      <c r="C60" s="15">
        <v>3.44</v>
      </c>
      <c r="D60" s="14">
        <v>11.2011</v>
      </c>
      <c r="E60" s="23">
        <f>ROUND(C60*D60,2)</f>
        <v>38.53</v>
      </c>
      <c r="F60" s="16">
        <v>0</v>
      </c>
      <c r="G60" s="23">
        <f>ROUND(E60*F60,2)</f>
        <v>0</v>
      </c>
      <c r="H60" s="23">
        <f>ROUND(E60-G60,2)</f>
        <v>38.53</v>
      </c>
    </row>
    <row r="61" spans="1:8" x14ac:dyDescent="0.3">
      <c r="A61" s="13" t="s">
        <v>47</v>
      </c>
      <c r="C61" s="23"/>
      <c r="E61" s="23"/>
    </row>
    <row r="62" spans="1:8" x14ac:dyDescent="0.3">
      <c r="A62" s="14" t="s">
        <v>42</v>
      </c>
      <c r="B62" s="14" t="s">
        <v>48</v>
      </c>
      <c r="C62" s="15">
        <v>13.54</v>
      </c>
      <c r="D62" s="14">
        <v>1</v>
      </c>
      <c r="E62" s="23">
        <f t="shared" ref="E62:E67" si="0">ROUND(C62*D62,2)</f>
        <v>13.54</v>
      </c>
      <c r="F62" s="16">
        <v>0</v>
      </c>
      <c r="G62" s="23">
        <f t="shared" ref="G62:G67" si="1">ROUND(E62*F62,2)</f>
        <v>0</v>
      </c>
      <c r="H62" s="23">
        <f t="shared" ref="H62:H69" si="2">ROUND(E62-G62,2)</f>
        <v>13.54</v>
      </c>
    </row>
    <row r="63" spans="1:8" x14ac:dyDescent="0.3">
      <c r="A63" s="14" t="s">
        <v>38</v>
      </c>
      <c r="B63" s="14" t="s">
        <v>48</v>
      </c>
      <c r="C63" s="15">
        <v>5.44</v>
      </c>
      <c r="D63" s="14">
        <v>1</v>
      </c>
      <c r="E63" s="23">
        <f t="shared" si="0"/>
        <v>5.44</v>
      </c>
      <c r="F63" s="16">
        <v>0</v>
      </c>
      <c r="G63" s="23">
        <f t="shared" si="1"/>
        <v>0</v>
      </c>
      <c r="H63" s="23">
        <f t="shared" si="2"/>
        <v>5.44</v>
      </c>
    </row>
    <row r="64" spans="1:8" x14ac:dyDescent="0.3">
      <c r="A64" s="14" t="s">
        <v>134</v>
      </c>
      <c r="B64" s="14" t="s">
        <v>48</v>
      </c>
      <c r="C64" s="15">
        <v>4.87</v>
      </c>
      <c r="D64" s="14">
        <v>1</v>
      </c>
      <c r="E64" s="23">
        <f t="shared" si="0"/>
        <v>4.87</v>
      </c>
      <c r="F64" s="16">
        <v>0</v>
      </c>
      <c r="G64" s="23">
        <f t="shared" si="1"/>
        <v>0</v>
      </c>
      <c r="H64" s="23">
        <f t="shared" si="2"/>
        <v>4.87</v>
      </c>
    </row>
    <row r="65" spans="1:8" x14ac:dyDescent="0.3">
      <c r="A65" s="14" t="s">
        <v>91</v>
      </c>
      <c r="B65" s="14" t="s">
        <v>48</v>
      </c>
      <c r="C65" s="15">
        <v>0.2</v>
      </c>
      <c r="D65" s="14">
        <v>1</v>
      </c>
      <c r="E65" s="23">
        <f t="shared" si="0"/>
        <v>0.2</v>
      </c>
      <c r="F65" s="16">
        <v>0</v>
      </c>
      <c r="G65" s="23">
        <f t="shared" si="1"/>
        <v>0</v>
      </c>
      <c r="H65" s="23">
        <f t="shared" si="2"/>
        <v>0.2</v>
      </c>
    </row>
    <row r="66" spans="1:8" x14ac:dyDescent="0.3">
      <c r="A66" s="14" t="s">
        <v>159</v>
      </c>
      <c r="B66" s="14" t="s">
        <v>48</v>
      </c>
      <c r="C66" s="15">
        <v>21.95</v>
      </c>
      <c r="D66" s="14">
        <v>1</v>
      </c>
      <c r="E66" s="23">
        <f t="shared" si="0"/>
        <v>21.95</v>
      </c>
      <c r="F66" s="16">
        <v>0</v>
      </c>
      <c r="G66" s="23">
        <f t="shared" si="1"/>
        <v>0</v>
      </c>
      <c r="H66" s="23">
        <f t="shared" si="2"/>
        <v>21.95</v>
      </c>
    </row>
    <row r="67" spans="1:8" x14ac:dyDescent="0.3">
      <c r="A67" s="9" t="s">
        <v>49</v>
      </c>
      <c r="B67" s="9" t="s">
        <v>48</v>
      </c>
      <c r="C67" s="10">
        <v>42.59</v>
      </c>
      <c r="D67" s="9">
        <v>1</v>
      </c>
      <c r="E67" s="22">
        <f t="shared" si="0"/>
        <v>42.59</v>
      </c>
      <c r="F67" s="11">
        <v>0</v>
      </c>
      <c r="G67" s="22">
        <f t="shared" si="1"/>
        <v>0</v>
      </c>
      <c r="H67" s="22">
        <f t="shared" si="2"/>
        <v>42.59</v>
      </c>
    </row>
    <row r="68" spans="1:8" x14ac:dyDescent="0.3">
      <c r="A68" s="7" t="s">
        <v>50</v>
      </c>
      <c r="C68" s="23"/>
      <c r="E68" s="23">
        <f>SUM(E12:E67)</f>
        <v>969.87000000000035</v>
      </c>
      <c r="G68" s="12">
        <f>SUM(G12:G67)</f>
        <v>0</v>
      </c>
      <c r="H68" s="12">
        <f t="shared" si="2"/>
        <v>969.87</v>
      </c>
    </row>
    <row r="69" spans="1:8" x14ac:dyDescent="0.3">
      <c r="A69" s="7" t="s">
        <v>51</v>
      </c>
      <c r="C69" s="23"/>
      <c r="E69" s="23">
        <f>+E8-E68</f>
        <v>108.12999999999965</v>
      </c>
      <c r="G69" s="12">
        <f>+G8-G68</f>
        <v>0</v>
      </c>
      <c r="H69" s="12">
        <f t="shared" si="2"/>
        <v>108.13</v>
      </c>
    </row>
    <row r="70" spans="1:8" x14ac:dyDescent="0.3">
      <c r="A70" t="s">
        <v>12</v>
      </c>
      <c r="C70" s="23"/>
      <c r="E70" s="23"/>
    </row>
    <row r="71" spans="1:8" x14ac:dyDescent="0.3">
      <c r="A71" s="7" t="s">
        <v>52</v>
      </c>
      <c r="C71" s="23"/>
      <c r="E71" s="23"/>
    </row>
    <row r="72" spans="1:8" x14ac:dyDescent="0.3">
      <c r="A72" s="14" t="s">
        <v>42</v>
      </c>
      <c r="B72" s="14" t="s">
        <v>48</v>
      </c>
      <c r="C72" s="15">
        <v>29.93</v>
      </c>
      <c r="D72" s="14">
        <v>1</v>
      </c>
      <c r="E72" s="23">
        <f>ROUND(C72*D72,2)</f>
        <v>29.93</v>
      </c>
      <c r="F72" s="16">
        <v>0</v>
      </c>
      <c r="G72" s="23">
        <f>ROUND(E72*F72,2)</f>
        <v>0</v>
      </c>
      <c r="H72" s="23">
        <f t="shared" ref="H72:H79" si="3">ROUND(E72-G72,2)</f>
        <v>29.93</v>
      </c>
    </row>
    <row r="73" spans="1:8" x14ac:dyDescent="0.3">
      <c r="A73" s="14" t="s">
        <v>38</v>
      </c>
      <c r="B73" s="14" t="s">
        <v>48</v>
      </c>
      <c r="C73" s="15">
        <v>42.1</v>
      </c>
      <c r="D73" s="14">
        <v>1</v>
      </c>
      <c r="E73" s="23">
        <f>ROUND(C73*D73,2)</f>
        <v>42.1</v>
      </c>
      <c r="F73" s="16">
        <v>0</v>
      </c>
      <c r="G73" s="23">
        <f>ROUND(E73*F73,2)</f>
        <v>0</v>
      </c>
      <c r="H73" s="23">
        <f t="shared" si="3"/>
        <v>42.1</v>
      </c>
    </row>
    <row r="74" spans="1:8" x14ac:dyDescent="0.3">
      <c r="A74" s="14" t="s">
        <v>134</v>
      </c>
      <c r="B74" s="14" t="s">
        <v>48</v>
      </c>
      <c r="C74" s="15">
        <v>23.31</v>
      </c>
      <c r="D74" s="14">
        <v>1</v>
      </c>
      <c r="E74" s="23">
        <f>ROUND(C74*D74,2)</f>
        <v>23.31</v>
      </c>
      <c r="F74" s="16">
        <v>0</v>
      </c>
      <c r="G74" s="23">
        <f>ROUND(E74*F74,2)</f>
        <v>0</v>
      </c>
      <c r="H74" s="23">
        <f t="shared" si="3"/>
        <v>23.31</v>
      </c>
    </row>
    <row r="75" spans="1:8" x14ac:dyDescent="0.3">
      <c r="A75" s="14" t="s">
        <v>91</v>
      </c>
      <c r="B75" s="14" t="s">
        <v>48</v>
      </c>
      <c r="C75" s="15">
        <v>1.63</v>
      </c>
      <c r="D75" s="14">
        <v>1</v>
      </c>
      <c r="E75" s="23">
        <f>ROUND(C75*D75,2)</f>
        <v>1.63</v>
      </c>
      <c r="F75" s="16">
        <v>0</v>
      </c>
      <c r="G75" s="23">
        <f>ROUND(E75*F75,2)</f>
        <v>0</v>
      </c>
      <c r="H75" s="23">
        <f t="shared" si="3"/>
        <v>1.63</v>
      </c>
    </row>
    <row r="76" spans="1:8" x14ac:dyDescent="0.3">
      <c r="A76" s="9" t="s">
        <v>159</v>
      </c>
      <c r="B76" s="9" t="s">
        <v>48</v>
      </c>
      <c r="C76" s="10">
        <v>99.5</v>
      </c>
      <c r="D76" s="9">
        <v>1</v>
      </c>
      <c r="E76" s="22">
        <f>ROUND(C76*D76,2)</f>
        <v>99.5</v>
      </c>
      <c r="F76" s="11">
        <v>0</v>
      </c>
      <c r="G76" s="22">
        <f>ROUND(E76*F76,2)</f>
        <v>0</v>
      </c>
      <c r="H76" s="22">
        <f t="shared" si="3"/>
        <v>99.5</v>
      </c>
    </row>
    <row r="77" spans="1:8" x14ac:dyDescent="0.3">
      <c r="A77" s="7" t="s">
        <v>53</v>
      </c>
      <c r="C77" s="23"/>
      <c r="E77" s="23">
        <f>SUM(E72:E76)</f>
        <v>196.47</v>
      </c>
      <c r="G77" s="12">
        <f>SUM(G72:G76)</f>
        <v>0</v>
      </c>
      <c r="H77" s="12">
        <f t="shared" si="3"/>
        <v>196.47</v>
      </c>
    </row>
    <row r="78" spans="1:8" x14ac:dyDescent="0.3">
      <c r="A78" s="7" t="s">
        <v>54</v>
      </c>
      <c r="C78" s="23"/>
      <c r="E78" s="23">
        <f>+E68+E77</f>
        <v>1166.3400000000004</v>
      </c>
      <c r="G78" s="12">
        <f>+G68+G77</f>
        <v>0</v>
      </c>
      <c r="H78" s="12">
        <f t="shared" si="3"/>
        <v>1166.3399999999999</v>
      </c>
    </row>
    <row r="79" spans="1:8" x14ac:dyDescent="0.3">
      <c r="A79" s="7" t="s">
        <v>55</v>
      </c>
      <c r="C79" s="23"/>
      <c r="E79" s="23">
        <f>+E8-E78</f>
        <v>-88.340000000000373</v>
      </c>
      <c r="G79" s="12">
        <f>+G8-G78</f>
        <v>0</v>
      </c>
      <c r="H79" s="12">
        <f t="shared" si="3"/>
        <v>-88.34</v>
      </c>
    </row>
    <row r="80" spans="1:8" x14ac:dyDescent="0.3">
      <c r="A80" t="s">
        <v>120</v>
      </c>
      <c r="C80" s="23"/>
      <c r="E80" s="23"/>
    </row>
    <row r="81" spans="1:5" x14ac:dyDescent="0.3">
      <c r="A81" t="s">
        <v>425</v>
      </c>
      <c r="C81" s="23"/>
      <c r="E81" s="23"/>
    </row>
    <row r="83" spans="1:5" x14ac:dyDescent="0.3">
      <c r="A83" s="7" t="s">
        <v>121</v>
      </c>
      <c r="C83" s="23"/>
      <c r="E83" s="23"/>
    </row>
    <row r="84" spans="1:5" x14ac:dyDescent="0.3">
      <c r="A84" s="7" t="s">
        <v>122</v>
      </c>
      <c r="C84" s="23"/>
      <c r="E84" s="23"/>
    </row>
    <row r="98" spans="1:8" x14ac:dyDescent="0.3">
      <c r="A98" t="str" cm="1">
        <f t="array" aca="1" ref="A98" ca="1">MID(CELL("filename",A1),FIND("]",CELL("filename",A1))+1,256)</f>
        <v>corn6</v>
      </c>
    </row>
    <row r="99" spans="1:8" x14ac:dyDescent="0.3">
      <c r="A99" s="7" t="s">
        <v>50</v>
      </c>
      <c r="E99" s="25">
        <f>VLOOKUP(A99,$A$1:$H$98,5,FALSE)</f>
        <v>969.87000000000035</v>
      </c>
    </row>
    <row r="100" spans="1:8" x14ac:dyDescent="0.3">
      <c r="A100" s="7" t="s">
        <v>293</v>
      </c>
      <c r="E100" s="25">
        <f>VLOOKUP(A100,$A$1:$H$98,5,FALSE)</f>
        <v>196.47</v>
      </c>
    </row>
    <row r="101" spans="1:8" x14ac:dyDescent="0.3">
      <c r="A101" s="7" t="s">
        <v>294</v>
      </c>
      <c r="E101" s="25">
        <f t="shared" ref="E101:E102" si="4">VLOOKUP(A101,$A$1:$H$98,5,FALSE)</f>
        <v>1166.3400000000004</v>
      </c>
    </row>
    <row r="102" spans="1:8" x14ac:dyDescent="0.3">
      <c r="A102" s="7" t="s">
        <v>55</v>
      </c>
      <c r="E102" s="25">
        <f t="shared" si="4"/>
        <v>-88.340000000000373</v>
      </c>
    </row>
    <row r="104" spans="1:8" x14ac:dyDescent="0.3">
      <c r="A104" s="21" t="s">
        <v>255</v>
      </c>
    </row>
    <row r="105" spans="1:8" x14ac:dyDescent="0.3">
      <c r="A105" s="25">
        <f>E102</f>
        <v>-88.340000000000373</v>
      </c>
      <c r="B105" s="25">
        <f ca="1">C105-Calculator!$B$16</f>
        <v>4.6000000000000005</v>
      </c>
      <c r="C105" s="25">
        <f ca="1">D105-Calculator!$B$16</f>
        <v>4.9000000000000004</v>
      </c>
      <c r="D105" s="25">
        <f ca="1">E105-Calculator!$B$16</f>
        <v>5.2</v>
      </c>
      <c r="E105" s="25" cm="1">
        <f t="array" aca="1" ref="E105" ca="1">IF(MID(CELL("filename",A1),FIND("]",CELL("filename",A1))+1,256)=Calculator!AR2,Calculator!B15,5.5)</f>
        <v>5.5</v>
      </c>
      <c r="F105" s="25">
        <f ca="1">E105+Calculator!$B$16</f>
        <v>5.8</v>
      </c>
      <c r="G105" s="25">
        <f ca="1">F105+Calculator!$B$16</f>
        <v>6.1</v>
      </c>
      <c r="H105" s="25">
        <f ca="1">G105+Calculator!$B$16</f>
        <v>6.3999999999999995</v>
      </c>
    </row>
    <row r="106" spans="1:8" x14ac:dyDescent="0.3">
      <c r="A106">
        <f ca="1">A107-Calculator!$B$12</f>
        <v>205</v>
      </c>
      <c r="B106">
        <f t="dataTable" ref="B106:H112" dt2D="1" dtr="1" r1="C7" r2="D7" ca="1"/>
        <v>-219.89000000000033</v>
      </c>
      <c r="C106">
        <v>-158.39000000000033</v>
      </c>
      <c r="D106">
        <v>-96.890000000000327</v>
      </c>
      <c r="E106">
        <v>-35.390000000000327</v>
      </c>
      <c r="F106">
        <v>26.109999999999673</v>
      </c>
      <c r="G106">
        <v>87.609999999999673</v>
      </c>
      <c r="H106">
        <v>149.10999999999967</v>
      </c>
    </row>
    <row r="107" spans="1:8" x14ac:dyDescent="0.3">
      <c r="A107">
        <f ca="1">A108-Calculator!$B$12</f>
        <v>210</v>
      </c>
      <c r="B107">
        <v>-198.04000000000019</v>
      </c>
      <c r="C107">
        <v>-135.04000000000019</v>
      </c>
      <c r="D107">
        <v>-72.040000000000191</v>
      </c>
      <c r="E107">
        <v>-9.040000000000191</v>
      </c>
      <c r="F107">
        <v>53.959999999999809</v>
      </c>
      <c r="G107">
        <v>116.95999999999981</v>
      </c>
      <c r="H107">
        <v>179.95999999999981</v>
      </c>
    </row>
    <row r="108" spans="1:8" x14ac:dyDescent="0.3">
      <c r="A108">
        <f ca="1">A109-Calculator!$B$12</f>
        <v>215</v>
      </c>
      <c r="B108">
        <v>-176.19000000000028</v>
      </c>
      <c r="C108">
        <v>-111.69000000000028</v>
      </c>
      <c r="D108">
        <v>-47.190000000000282</v>
      </c>
      <c r="E108">
        <v>17.309999999999718</v>
      </c>
      <c r="F108">
        <v>81.809999999999718</v>
      </c>
      <c r="G108">
        <v>146.30999999999972</v>
      </c>
      <c r="H108">
        <v>210.80999999999972</v>
      </c>
    </row>
    <row r="109" spans="1:8" x14ac:dyDescent="0.3">
      <c r="A109" cm="1">
        <f t="array" aca="1" ref="A109" ca="1">IF(MID(CELL("filename",A1),FIND("]",CELL("filename",A1))+1,256)=Calculator!AR2,Calculator!B11,220)</f>
        <v>220</v>
      </c>
      <c r="B109">
        <v>-154.34000000000037</v>
      </c>
      <c r="C109">
        <v>-88.340000000000373</v>
      </c>
      <c r="D109">
        <v>-22.340000000000373</v>
      </c>
      <c r="E109">
        <v>43.659999999999627</v>
      </c>
      <c r="F109">
        <v>109.65999999999963</v>
      </c>
      <c r="G109">
        <v>175.65999999999963</v>
      </c>
      <c r="H109">
        <v>241.65999999999963</v>
      </c>
    </row>
    <row r="110" spans="1:8" x14ac:dyDescent="0.3">
      <c r="A110">
        <f ca="1">A109+Calculator!$B$12</f>
        <v>225</v>
      </c>
      <c r="B110">
        <v>-132.49000000000024</v>
      </c>
      <c r="C110">
        <v>-64.990000000000236</v>
      </c>
      <c r="D110">
        <v>2.5099999999997635</v>
      </c>
      <c r="E110">
        <v>70.009999999999764</v>
      </c>
      <c r="F110">
        <v>137.50999999999976</v>
      </c>
      <c r="G110">
        <v>205.00999999999976</v>
      </c>
      <c r="H110">
        <v>272.50999999999976</v>
      </c>
    </row>
    <row r="111" spans="1:8" x14ac:dyDescent="0.3">
      <c r="A111">
        <f ca="1">A110+Calculator!$B$12</f>
        <v>230</v>
      </c>
      <c r="B111">
        <v>-110.64000000000033</v>
      </c>
      <c r="C111">
        <v>-41.640000000000327</v>
      </c>
      <c r="D111">
        <v>27.359999999999673</v>
      </c>
      <c r="E111">
        <v>96.359999999999673</v>
      </c>
      <c r="F111">
        <v>165.35999999999967</v>
      </c>
      <c r="G111">
        <v>234.35999999999967</v>
      </c>
      <c r="H111">
        <v>303.35999999999967</v>
      </c>
    </row>
    <row r="112" spans="1:8" x14ac:dyDescent="0.3">
      <c r="A112">
        <f ca="1">A111+Calculator!$B$12</f>
        <v>235</v>
      </c>
      <c r="B112">
        <v>-88.790000000000191</v>
      </c>
      <c r="C112">
        <v>-18.290000000000191</v>
      </c>
      <c r="D112">
        <v>52.209999999999809</v>
      </c>
      <c r="E112">
        <v>122.70999999999981</v>
      </c>
      <c r="F112">
        <v>193.20999999999981</v>
      </c>
      <c r="G112">
        <v>263.70999999999981</v>
      </c>
      <c r="H112">
        <v>334.20999999999981</v>
      </c>
    </row>
    <row r="115" spans="1:8" x14ac:dyDescent="0.3">
      <c r="A115" s="21" t="s">
        <v>256</v>
      </c>
    </row>
    <row r="116" spans="1:8" x14ac:dyDescent="0.3">
      <c r="A116" s="25">
        <f>E102</f>
        <v>-88.340000000000373</v>
      </c>
      <c r="B116" s="25">
        <f ca="1">C116-Calculator!$B$29</f>
        <v>5.2000000000000011</v>
      </c>
      <c r="C116" s="25">
        <f ca="1">D116-Calculator!$B$29</f>
        <v>5.3000000000000007</v>
      </c>
      <c r="D116" s="25">
        <f ca="1">E116-Calculator!$B$29</f>
        <v>5.4</v>
      </c>
      <c r="E116" s="25" cm="1">
        <f t="array" aca="1" ref="E116" ca="1">IF(MID(CELL("filename",A1),FIND("]",CELL("filename",A1))+1,256)=Calculator!AS2,Calculator!B28,5.5)</f>
        <v>5.5</v>
      </c>
      <c r="F116" s="25">
        <f ca="1">E116+Calculator!$B$29</f>
        <v>5.6</v>
      </c>
      <c r="G116" s="25">
        <f ca="1">F116+Calculator!$B$29</f>
        <v>5.6999999999999993</v>
      </c>
      <c r="H116" s="25">
        <f ca="1">G116+Calculator!$B$29</f>
        <v>5.7999999999999989</v>
      </c>
    </row>
    <row r="117" spans="1:8" x14ac:dyDescent="0.3">
      <c r="A117">
        <f ca="1">A118-Calculator!$B$25</f>
        <v>205</v>
      </c>
      <c r="B117">
        <f t="dataTable" ref="B117:H123" dt2D="1" dtr="1" r1="C7" r2="D7" ca="1"/>
        <v>-96.890000000000327</v>
      </c>
      <c r="C117">
        <v>-76.390000000000327</v>
      </c>
      <c r="D117">
        <v>-55.890000000000327</v>
      </c>
      <c r="E117">
        <v>-35.390000000000327</v>
      </c>
      <c r="F117">
        <v>-14.890000000000327</v>
      </c>
      <c r="G117">
        <v>5.6099999999996726</v>
      </c>
      <c r="H117">
        <v>26.109999999999673</v>
      </c>
    </row>
    <row r="118" spans="1:8" x14ac:dyDescent="0.3">
      <c r="A118">
        <f ca="1">A119-Calculator!$B$25</f>
        <v>210</v>
      </c>
      <c r="B118">
        <v>-72.040000000000191</v>
      </c>
      <c r="C118">
        <v>-51.040000000000191</v>
      </c>
      <c r="D118">
        <v>-30.040000000000191</v>
      </c>
      <c r="E118">
        <v>-9.040000000000191</v>
      </c>
      <c r="F118">
        <v>11.959999999999809</v>
      </c>
      <c r="G118">
        <v>32.959999999999809</v>
      </c>
      <c r="H118">
        <v>53.959999999999809</v>
      </c>
    </row>
    <row r="119" spans="1:8" x14ac:dyDescent="0.3">
      <c r="A119">
        <f ca="1">A120-Calculator!$B$25</f>
        <v>215</v>
      </c>
      <c r="B119">
        <v>-47.190000000000282</v>
      </c>
      <c r="C119">
        <v>-25.690000000000282</v>
      </c>
      <c r="D119">
        <v>-4.1900000000002819</v>
      </c>
      <c r="E119">
        <v>17.309999999999718</v>
      </c>
      <c r="F119">
        <v>38.809999999999718</v>
      </c>
      <c r="G119">
        <v>60.309999999999718</v>
      </c>
      <c r="H119">
        <v>81.809999999999718</v>
      </c>
    </row>
    <row r="120" spans="1:8" x14ac:dyDescent="0.3">
      <c r="A120" cm="1">
        <f t="array" aca="1" ref="A120" ca="1">IF(MID(CELL("filename",A1),FIND("]",CELL("filename",A1))+1,256)=Calculator!AS2,Calculator!B24,220)</f>
        <v>220</v>
      </c>
      <c r="B120">
        <v>-22.340000000000373</v>
      </c>
      <c r="C120">
        <v>-0.34000000000037289</v>
      </c>
      <c r="D120">
        <v>21.659999999999627</v>
      </c>
      <c r="E120">
        <v>43.659999999999627</v>
      </c>
      <c r="F120">
        <v>65.659999999999627</v>
      </c>
      <c r="G120">
        <v>87.659999999999627</v>
      </c>
      <c r="H120">
        <v>109.65999999999963</v>
      </c>
    </row>
    <row r="121" spans="1:8" x14ac:dyDescent="0.3">
      <c r="A121">
        <f ca="1">A120+Calculator!$B$25</f>
        <v>225</v>
      </c>
      <c r="B121">
        <v>2.5099999999997635</v>
      </c>
      <c r="C121">
        <v>25.009999999999764</v>
      </c>
      <c r="D121">
        <v>47.509999999999764</v>
      </c>
      <c r="E121">
        <v>70.009999999999764</v>
      </c>
      <c r="F121">
        <v>92.509999999999764</v>
      </c>
      <c r="G121">
        <v>115.00999999999976</v>
      </c>
      <c r="H121">
        <v>137.50999999999976</v>
      </c>
    </row>
    <row r="122" spans="1:8" x14ac:dyDescent="0.3">
      <c r="A122">
        <f ca="1">A121+Calculator!$B$25</f>
        <v>230</v>
      </c>
      <c r="B122">
        <v>27.359999999999673</v>
      </c>
      <c r="C122">
        <v>50.359999999999673</v>
      </c>
      <c r="D122">
        <v>73.359999999999673</v>
      </c>
      <c r="E122">
        <v>96.359999999999673</v>
      </c>
      <c r="F122">
        <v>119.35999999999967</v>
      </c>
      <c r="G122">
        <v>142.35999999999967</v>
      </c>
      <c r="H122">
        <v>165.35999999999967</v>
      </c>
    </row>
    <row r="123" spans="1:8" x14ac:dyDescent="0.3">
      <c r="A123">
        <f ca="1">A122+Calculator!$B$25</f>
        <v>235</v>
      </c>
      <c r="B123">
        <v>52.209999999999809</v>
      </c>
      <c r="C123">
        <v>75.709999999999809</v>
      </c>
      <c r="D123">
        <v>99.209999999999809</v>
      </c>
      <c r="E123">
        <v>122.70999999999981</v>
      </c>
      <c r="F123">
        <v>146.20999999999981</v>
      </c>
      <c r="G123">
        <v>169.70999999999981</v>
      </c>
      <c r="H123">
        <v>193.20999999999981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72E0A-ED36-4C3B-81B8-5D8231CF6F9D}">
  <dimension ref="A1:H123"/>
  <sheetViews>
    <sheetView topLeftCell="A103" workbookViewId="0">
      <selection activeCell="A116" sqref="A116:H123"/>
    </sheetView>
  </sheetViews>
  <sheetFormatPr defaultRowHeight="14.4" x14ac:dyDescent="0.3"/>
  <cols>
    <col min="1" max="1" width="22" customWidth="1"/>
    <col min="4" max="4" width="10.33203125" bestFit="1" customWidth="1"/>
    <col min="5" max="5" width="14.5546875" bestFit="1" customWidth="1"/>
    <col min="8" max="8" width="10.6640625" customWidth="1"/>
  </cols>
  <sheetData>
    <row r="1" spans="1:8" x14ac:dyDescent="0.3">
      <c r="A1" s="80" t="s">
        <v>215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417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429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56</v>
      </c>
      <c r="B7" s="9" t="s">
        <v>124</v>
      </c>
      <c r="C7" s="28">
        <f>IF(Calculator!B7="Corn",Calculator!B15,IF(Calculator!B20="Corn",Calculator!B28,5.17))</f>
        <v>4.9000000000000004</v>
      </c>
      <c r="D7" s="29">
        <f>IF(Calculator!B7="Corn",Calculator!B11,IF(Calculator!B20="Corn",Calculator!B24,170))</f>
        <v>220</v>
      </c>
      <c r="E7" s="22">
        <f>ROUND(C7*D7,2)</f>
        <v>1078</v>
      </c>
      <c r="F7" s="11">
        <v>0</v>
      </c>
      <c r="G7" s="22">
        <f>ROUND(E7*F7,2)</f>
        <v>0</v>
      </c>
      <c r="H7" s="22">
        <f>ROUND(E7-G7,2)</f>
        <v>1078</v>
      </c>
    </row>
    <row r="8" spans="1:8" x14ac:dyDescent="0.3">
      <c r="A8" s="7" t="s">
        <v>11</v>
      </c>
      <c r="C8" s="23"/>
      <c r="E8" s="23">
        <f>SUM(E7:E7)</f>
        <v>1078</v>
      </c>
      <c r="G8" s="12">
        <f>SUM(G7:G7)</f>
        <v>0</v>
      </c>
      <c r="H8" s="12">
        <f>ROUND(E8-G8,2)</f>
        <v>1078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1</v>
      </c>
      <c r="E12" s="23">
        <f>ROUND(C12*D12,2)</f>
        <v>8.11</v>
      </c>
      <c r="F12" s="16">
        <v>0</v>
      </c>
      <c r="G12" s="23">
        <f>ROUND(E12*F12,2)</f>
        <v>0</v>
      </c>
      <c r="H12" s="23">
        <f>ROUND(E12-G12,2)</f>
        <v>8.11</v>
      </c>
    </row>
    <row r="13" spans="1:8" x14ac:dyDescent="0.3">
      <c r="A13" s="14" t="s">
        <v>57</v>
      </c>
      <c r="B13" s="14" t="s">
        <v>16</v>
      </c>
      <c r="C13" s="15">
        <v>6.87</v>
      </c>
      <c r="D13" s="14">
        <v>1.2</v>
      </c>
      <c r="E13" s="23">
        <f>ROUND(C13*D13,2)</f>
        <v>8.24</v>
      </c>
      <c r="F13" s="16">
        <v>0</v>
      </c>
      <c r="G13" s="23">
        <f>ROUND(E13*F13,2)</f>
        <v>0</v>
      </c>
      <c r="H13" s="23">
        <f>ROUND(E13-G13,2)</f>
        <v>8.24</v>
      </c>
    </row>
    <row r="14" spans="1:8" x14ac:dyDescent="0.3">
      <c r="A14" s="13" t="s">
        <v>20</v>
      </c>
      <c r="C14" s="23"/>
      <c r="E14" s="23"/>
    </row>
    <row r="15" spans="1:8" x14ac:dyDescent="0.3">
      <c r="A15" s="14" t="s">
        <v>125</v>
      </c>
      <c r="B15" s="14" t="s">
        <v>21</v>
      </c>
      <c r="C15" s="15">
        <v>39.25</v>
      </c>
      <c r="D15" s="14">
        <v>1.63</v>
      </c>
      <c r="E15" s="23">
        <f>ROUND(C15*D15,2)</f>
        <v>63.98</v>
      </c>
      <c r="F15" s="16">
        <v>0</v>
      </c>
      <c r="G15" s="23">
        <f>ROUND(E15*F15,2)</f>
        <v>0</v>
      </c>
      <c r="H15" s="23">
        <f>ROUND(E15-G15,2)</f>
        <v>63.98</v>
      </c>
    </row>
    <row r="16" spans="1:8" x14ac:dyDescent="0.3">
      <c r="A16" s="14" t="s">
        <v>22</v>
      </c>
      <c r="B16" s="14" t="s">
        <v>21</v>
      </c>
      <c r="C16" s="15">
        <v>36.200000000000003</v>
      </c>
      <c r="D16" s="14">
        <v>1.25</v>
      </c>
      <c r="E16" s="23">
        <f>ROUND(C16*D16,2)</f>
        <v>45.25</v>
      </c>
      <c r="F16" s="16">
        <v>0</v>
      </c>
      <c r="G16" s="23">
        <f>ROUND(E16*F16,2)</f>
        <v>0</v>
      </c>
      <c r="H16" s="23">
        <f>ROUND(E16-G16,2)</f>
        <v>45.25</v>
      </c>
    </row>
    <row r="17" spans="1:8" x14ac:dyDescent="0.3">
      <c r="A17" s="14" t="s">
        <v>126</v>
      </c>
      <c r="B17" s="14" t="s">
        <v>19</v>
      </c>
      <c r="C17" s="15">
        <v>3.46</v>
      </c>
      <c r="D17" s="14">
        <v>56.026299999999999</v>
      </c>
      <c r="E17" s="23">
        <f>ROUND(C17*D17,2)</f>
        <v>193.85</v>
      </c>
      <c r="F17" s="16">
        <v>0</v>
      </c>
      <c r="G17" s="23">
        <f>ROUND(E17*F17,2)</f>
        <v>0</v>
      </c>
      <c r="H17" s="23">
        <f>ROUND(E17-G17,2)</f>
        <v>193.85</v>
      </c>
    </row>
    <row r="18" spans="1:8" x14ac:dyDescent="0.3">
      <c r="A18" s="13" t="s">
        <v>24</v>
      </c>
      <c r="C18" s="23"/>
      <c r="E18" s="23"/>
    </row>
    <row r="19" spans="1:8" x14ac:dyDescent="0.3">
      <c r="A19" s="14" t="s">
        <v>25</v>
      </c>
      <c r="B19" s="14" t="s">
        <v>18</v>
      </c>
      <c r="C19" s="15">
        <v>0.25</v>
      </c>
      <c r="D19" s="14">
        <v>32</v>
      </c>
      <c r="E19" s="23">
        <f>ROUND(C19*D19,2)</f>
        <v>8</v>
      </c>
      <c r="F19" s="16">
        <v>0</v>
      </c>
      <c r="G19" s="23">
        <f>ROUND(E19*F19,2)</f>
        <v>0</v>
      </c>
      <c r="H19" s="23">
        <f>ROUND(E19-G19,2)</f>
        <v>8</v>
      </c>
    </row>
    <row r="20" spans="1:8" x14ac:dyDescent="0.3">
      <c r="A20" s="14" t="s">
        <v>59</v>
      </c>
      <c r="B20" s="14" t="s">
        <v>26</v>
      </c>
      <c r="C20" s="15">
        <v>14.29</v>
      </c>
      <c r="D20" s="14">
        <v>0.5</v>
      </c>
      <c r="E20" s="23">
        <f>ROUND(C20*D20,2)</f>
        <v>7.15</v>
      </c>
      <c r="F20" s="16">
        <v>0</v>
      </c>
      <c r="G20" s="23">
        <f>ROUND(E20*F20,2)</f>
        <v>0</v>
      </c>
      <c r="H20" s="23">
        <f>ROUND(E20-G20,2)</f>
        <v>7.15</v>
      </c>
    </row>
    <row r="21" spans="1:8" x14ac:dyDescent="0.3">
      <c r="A21" s="14" t="s">
        <v>104</v>
      </c>
      <c r="B21" s="14" t="s">
        <v>26</v>
      </c>
      <c r="C21" s="15">
        <v>15.01</v>
      </c>
      <c r="D21" s="14">
        <v>1</v>
      </c>
      <c r="E21" s="23">
        <f>ROUND(C21*D21,2)</f>
        <v>15.01</v>
      </c>
      <c r="F21" s="16">
        <v>0</v>
      </c>
      <c r="G21" s="23">
        <f>ROUND(E21*F21,2)</f>
        <v>0</v>
      </c>
      <c r="H21" s="23">
        <f>ROUND(E21-G21,2)</f>
        <v>15.01</v>
      </c>
    </row>
    <row r="22" spans="1:8" x14ac:dyDescent="0.3">
      <c r="A22" s="14" t="s">
        <v>127</v>
      </c>
      <c r="B22" s="14" t="s">
        <v>26</v>
      </c>
      <c r="C22" s="15">
        <v>2.71</v>
      </c>
      <c r="D22" s="14">
        <v>4</v>
      </c>
      <c r="E22" s="23">
        <f>ROUND(C22*D22,2)</f>
        <v>10.84</v>
      </c>
      <c r="F22" s="16">
        <v>0</v>
      </c>
      <c r="G22" s="23">
        <f>ROUND(E22*F22,2)</f>
        <v>0</v>
      </c>
      <c r="H22" s="23">
        <f>ROUND(E22-G22,2)</f>
        <v>10.84</v>
      </c>
    </row>
    <row r="23" spans="1:8" x14ac:dyDescent="0.3">
      <c r="A23" s="14" t="s">
        <v>128</v>
      </c>
      <c r="B23" s="14" t="s">
        <v>26</v>
      </c>
      <c r="C23" s="15">
        <v>9.6300000000000008</v>
      </c>
      <c r="D23" s="14">
        <v>3.6</v>
      </c>
      <c r="E23" s="23">
        <f>ROUND(C23*D23,2)</f>
        <v>34.67</v>
      </c>
      <c r="F23" s="16">
        <v>0</v>
      </c>
      <c r="G23" s="23">
        <f>ROUND(E23*F23,2)</f>
        <v>0</v>
      </c>
      <c r="H23" s="23">
        <f>ROUND(E23-G23,2)</f>
        <v>34.67</v>
      </c>
    </row>
    <row r="24" spans="1:8" x14ac:dyDescent="0.3">
      <c r="A24" s="13" t="s">
        <v>27</v>
      </c>
      <c r="C24" s="23"/>
      <c r="E24" s="23"/>
    </row>
    <row r="25" spans="1:8" x14ac:dyDescent="0.3">
      <c r="A25" s="14" t="s">
        <v>110</v>
      </c>
      <c r="B25" s="14" t="s">
        <v>18</v>
      </c>
      <c r="C25" s="15">
        <v>0.56000000000000005</v>
      </c>
      <c r="D25" s="14">
        <v>1.2804</v>
      </c>
      <c r="E25" s="23">
        <f>ROUND(C25*D25,2)</f>
        <v>0.72</v>
      </c>
      <c r="F25" s="16">
        <v>0</v>
      </c>
      <c r="G25" s="23">
        <f>ROUND(E25*F25,2)</f>
        <v>0</v>
      </c>
      <c r="H25" s="23">
        <f>ROUND(E25-G25,2)</f>
        <v>0.72</v>
      </c>
    </row>
    <row r="26" spans="1:8" x14ac:dyDescent="0.3">
      <c r="A26" s="14" t="s">
        <v>129</v>
      </c>
      <c r="B26" s="14" t="s">
        <v>18</v>
      </c>
      <c r="C26" s="15">
        <v>1.99</v>
      </c>
      <c r="D26" s="14">
        <v>4</v>
      </c>
      <c r="E26" s="23">
        <f>ROUND(C26*D26,2)</f>
        <v>7.96</v>
      </c>
      <c r="F26" s="16">
        <v>0</v>
      </c>
      <c r="G26" s="23">
        <f>ROUND(E26*F26,2)</f>
        <v>0</v>
      </c>
      <c r="H26" s="23">
        <f>ROUND(E26-G26,2)</f>
        <v>7.96</v>
      </c>
    </row>
    <row r="27" spans="1:8" x14ac:dyDescent="0.3">
      <c r="A27" s="13" t="s">
        <v>33</v>
      </c>
      <c r="C27" s="23"/>
      <c r="E27" s="23"/>
    </row>
    <row r="28" spans="1:8" x14ac:dyDescent="0.3">
      <c r="A28" s="14" t="s">
        <v>130</v>
      </c>
      <c r="B28" s="14" t="s">
        <v>60</v>
      </c>
      <c r="C28" s="15">
        <v>4.26</v>
      </c>
      <c r="D28" s="14">
        <v>28</v>
      </c>
      <c r="E28" s="23">
        <f>ROUND(C28*D28,2)</f>
        <v>119.28</v>
      </c>
      <c r="F28" s="16">
        <v>0</v>
      </c>
      <c r="G28" s="23">
        <f>ROUND(E28*F28,2)</f>
        <v>0</v>
      </c>
      <c r="H28" s="23">
        <f>ROUND(E28-G28,2)</f>
        <v>119.28</v>
      </c>
    </row>
    <row r="29" spans="1:8" x14ac:dyDescent="0.3">
      <c r="A29" s="13" t="s">
        <v>114</v>
      </c>
      <c r="C29" s="23"/>
      <c r="E29" s="23"/>
    </row>
    <row r="30" spans="1:8" x14ac:dyDescent="0.3">
      <c r="A30" s="14" t="s">
        <v>115</v>
      </c>
      <c r="B30" s="14" t="s">
        <v>26</v>
      </c>
      <c r="C30" s="15">
        <v>3.3</v>
      </c>
      <c r="D30" s="14">
        <v>0.6</v>
      </c>
      <c r="E30" s="23">
        <f>ROUND(C30*D30,2)</f>
        <v>1.98</v>
      </c>
      <c r="F30" s="16">
        <v>0</v>
      </c>
      <c r="G30" s="23">
        <f>ROUND(E30*F30,2)</f>
        <v>0</v>
      </c>
      <c r="H30" s="23">
        <f>ROUND(E30-G30,2)</f>
        <v>1.98</v>
      </c>
    </row>
    <row r="31" spans="1:8" x14ac:dyDescent="0.3">
      <c r="A31" s="13" t="s">
        <v>61</v>
      </c>
      <c r="C31" s="23"/>
      <c r="E31" s="23"/>
    </row>
    <row r="32" spans="1:8" x14ac:dyDescent="0.3">
      <c r="A32" s="14" t="s">
        <v>62</v>
      </c>
      <c r="B32" s="14" t="s">
        <v>48</v>
      </c>
      <c r="C32" s="15">
        <v>7.5</v>
      </c>
      <c r="D32" s="14">
        <v>1</v>
      </c>
      <c r="E32" s="23">
        <f>ROUND(C32*D32,2)</f>
        <v>7.5</v>
      </c>
      <c r="F32" s="16">
        <v>0</v>
      </c>
      <c r="G32" s="23">
        <f>ROUND(E32*F32,2)</f>
        <v>0</v>
      </c>
      <c r="H32" s="23">
        <f>ROUND(E32-G32,2)</f>
        <v>7.5</v>
      </c>
    </row>
    <row r="33" spans="1:8" x14ac:dyDescent="0.3">
      <c r="A33" s="13" t="s">
        <v>131</v>
      </c>
      <c r="C33" s="23"/>
      <c r="E33" s="23"/>
    </row>
    <row r="34" spans="1:8" x14ac:dyDescent="0.3">
      <c r="A34" s="14" t="s">
        <v>132</v>
      </c>
      <c r="B34" s="14" t="s">
        <v>124</v>
      </c>
      <c r="C34" s="15">
        <v>0.23</v>
      </c>
      <c r="D34" s="14">
        <f>D7</f>
        <v>220</v>
      </c>
      <c r="E34" s="23">
        <f>ROUND(C34*D34,2)</f>
        <v>50.6</v>
      </c>
      <c r="F34" s="16">
        <v>0</v>
      </c>
      <c r="G34" s="23">
        <f>ROUND(E34*F34,2)</f>
        <v>0</v>
      </c>
      <c r="H34" s="23">
        <f>ROUND(E34-G34,2)</f>
        <v>50.6</v>
      </c>
    </row>
    <row r="35" spans="1:8" x14ac:dyDescent="0.3">
      <c r="A35" s="13" t="s">
        <v>34</v>
      </c>
      <c r="C35" s="23"/>
      <c r="E35" s="23"/>
    </row>
    <row r="36" spans="1:8" x14ac:dyDescent="0.3">
      <c r="A36" s="14" t="s">
        <v>35</v>
      </c>
      <c r="B36" s="14" t="s">
        <v>36</v>
      </c>
      <c r="C36" s="15">
        <v>65</v>
      </c>
      <c r="D36" s="14">
        <v>0.66600000000000004</v>
      </c>
      <c r="E36" s="23">
        <f>ROUND(C36*D36,2)</f>
        <v>43.29</v>
      </c>
      <c r="F36" s="16">
        <v>0</v>
      </c>
      <c r="G36" s="23">
        <f>ROUND(E36*F36,2)</f>
        <v>0</v>
      </c>
      <c r="H36" s="23">
        <f>ROUND(E36-G36,2)</f>
        <v>43.29</v>
      </c>
    </row>
    <row r="37" spans="1:8" x14ac:dyDescent="0.3">
      <c r="A37" s="13" t="s">
        <v>116</v>
      </c>
      <c r="C37" s="23"/>
      <c r="E37" s="23"/>
    </row>
    <row r="38" spans="1:8" x14ac:dyDescent="0.3">
      <c r="A38" s="14" t="s">
        <v>133</v>
      </c>
      <c r="B38" s="14" t="s">
        <v>48</v>
      </c>
      <c r="C38" s="15">
        <v>6</v>
      </c>
      <c r="D38" s="14">
        <v>1</v>
      </c>
      <c r="E38" s="23">
        <f>ROUND(C38*D38,2)</f>
        <v>6</v>
      </c>
      <c r="F38" s="16">
        <v>0</v>
      </c>
      <c r="G38" s="23">
        <f>ROUND(E38*F38,2)</f>
        <v>0</v>
      </c>
      <c r="H38" s="23">
        <f>ROUND(E38-G38,2)</f>
        <v>6</v>
      </c>
    </row>
    <row r="39" spans="1:8" x14ac:dyDescent="0.3">
      <c r="A39" s="13" t="s">
        <v>118</v>
      </c>
      <c r="C39" s="23"/>
      <c r="E39" s="23"/>
    </row>
    <row r="40" spans="1:8" x14ac:dyDescent="0.3">
      <c r="A40" s="14" t="s">
        <v>119</v>
      </c>
      <c r="B40" s="14" t="s">
        <v>48</v>
      </c>
      <c r="C40" s="15">
        <v>10</v>
      </c>
      <c r="D40" s="14">
        <v>0.33300000000000002</v>
      </c>
      <c r="E40" s="23">
        <f>ROUND(C40*D40,2)</f>
        <v>3.33</v>
      </c>
      <c r="F40" s="16">
        <v>0</v>
      </c>
      <c r="G40" s="23">
        <f>ROUND(E40*F40,2)</f>
        <v>0</v>
      </c>
      <c r="H40" s="23">
        <f>ROUND(E40-G40,2)</f>
        <v>3.33</v>
      </c>
    </row>
    <row r="41" spans="1:8" x14ac:dyDescent="0.3">
      <c r="A41" s="13" t="s">
        <v>37</v>
      </c>
      <c r="C41" s="23"/>
      <c r="E41" s="23"/>
    </row>
    <row r="42" spans="1:8" x14ac:dyDescent="0.3">
      <c r="A42" s="14" t="s">
        <v>38</v>
      </c>
      <c r="B42" s="14" t="s">
        <v>39</v>
      </c>
      <c r="C42" s="15">
        <v>17.940000000000001</v>
      </c>
      <c r="D42" s="14">
        <v>0.42949999999999999</v>
      </c>
      <c r="E42" s="23">
        <f>ROUND(C42*D42,2)</f>
        <v>7.71</v>
      </c>
      <c r="F42" s="16">
        <v>0</v>
      </c>
      <c r="G42" s="23">
        <f>ROUND(E42*F42,2)</f>
        <v>0</v>
      </c>
      <c r="H42" s="23">
        <f>ROUND(E42-G42,2)</f>
        <v>7.71</v>
      </c>
    </row>
    <row r="43" spans="1:8" x14ac:dyDescent="0.3">
      <c r="A43" s="14" t="s">
        <v>134</v>
      </c>
      <c r="B43" s="14" t="s">
        <v>39</v>
      </c>
      <c r="C43" s="15">
        <v>17.940000000000001</v>
      </c>
      <c r="D43" s="14">
        <v>0.12770000000000001</v>
      </c>
      <c r="E43" s="23">
        <f>ROUND(C43*D43,2)</f>
        <v>2.29</v>
      </c>
      <c r="F43" s="16">
        <v>0</v>
      </c>
      <c r="G43" s="23">
        <f>ROUND(E43*F43,2)</f>
        <v>0</v>
      </c>
      <c r="H43" s="23">
        <f>ROUND(E43-G43,2)</f>
        <v>2.29</v>
      </c>
    </row>
    <row r="44" spans="1:8" x14ac:dyDescent="0.3">
      <c r="A44" s="14" t="s">
        <v>91</v>
      </c>
      <c r="B44" s="14" t="s">
        <v>39</v>
      </c>
      <c r="C44" s="15">
        <v>17.940000000000001</v>
      </c>
      <c r="D44" s="14">
        <v>1.7600000000000001E-2</v>
      </c>
      <c r="E44" s="23">
        <f>ROUND(C44*D44,2)</f>
        <v>0.32</v>
      </c>
      <c r="F44" s="16">
        <v>0</v>
      </c>
      <c r="G44" s="23">
        <f>ROUND(E44*F44,2)</f>
        <v>0</v>
      </c>
      <c r="H44" s="23">
        <f>ROUND(E44-G44,2)</f>
        <v>0.32</v>
      </c>
    </row>
    <row r="45" spans="1:8" x14ac:dyDescent="0.3">
      <c r="A45" s="13" t="s">
        <v>43</v>
      </c>
      <c r="C45" s="23"/>
      <c r="E45" s="23"/>
    </row>
    <row r="46" spans="1:8" x14ac:dyDescent="0.3">
      <c r="A46" s="14" t="s">
        <v>42</v>
      </c>
      <c r="B46" s="14" t="s">
        <v>39</v>
      </c>
      <c r="C46" s="15">
        <v>9.06</v>
      </c>
      <c r="D46" s="14">
        <v>0.14419999999999999</v>
      </c>
      <c r="E46" s="23">
        <f>ROUND(C46*D46,2)</f>
        <v>1.31</v>
      </c>
      <c r="F46" s="16">
        <v>0</v>
      </c>
      <c r="G46" s="23">
        <f>ROUND(E46*F46,2)</f>
        <v>0</v>
      </c>
      <c r="H46" s="23">
        <f>ROUND(E46-G46,2)</f>
        <v>1.31</v>
      </c>
    </row>
    <row r="47" spans="1:8" x14ac:dyDescent="0.3">
      <c r="A47" s="14" t="s">
        <v>91</v>
      </c>
      <c r="B47" s="14" t="s">
        <v>39</v>
      </c>
      <c r="C47" s="15">
        <v>9.06</v>
      </c>
      <c r="D47" s="14">
        <v>8.8000000000000005E-3</v>
      </c>
      <c r="E47" s="23">
        <f>ROUND(C47*D47,2)</f>
        <v>0.08</v>
      </c>
      <c r="F47" s="16">
        <v>0</v>
      </c>
      <c r="G47" s="23">
        <f>ROUND(E47*F47,2)</f>
        <v>0</v>
      </c>
      <c r="H47" s="23">
        <f>ROUND(E47-G47,2)</f>
        <v>0.08</v>
      </c>
    </row>
    <row r="48" spans="1:8" x14ac:dyDescent="0.3">
      <c r="A48" s="14" t="s">
        <v>44</v>
      </c>
      <c r="B48" s="14" t="s">
        <v>39</v>
      </c>
      <c r="C48" s="15">
        <v>17.920000000000002</v>
      </c>
      <c r="D48" s="14">
        <v>0.51739999999999997</v>
      </c>
      <c r="E48" s="23">
        <f>ROUND(C48*D48,2)</f>
        <v>9.27</v>
      </c>
      <c r="F48" s="16">
        <v>0</v>
      </c>
      <c r="G48" s="23">
        <f>ROUND(E48*F48,2)</f>
        <v>0</v>
      </c>
      <c r="H48" s="23">
        <f>ROUND(E48-G48,2)</f>
        <v>9.27</v>
      </c>
    </row>
    <row r="49" spans="1:8" x14ac:dyDescent="0.3">
      <c r="A49" s="13" t="s">
        <v>45</v>
      </c>
      <c r="C49" s="23"/>
      <c r="E49" s="23"/>
    </row>
    <row r="50" spans="1:8" x14ac:dyDescent="0.3">
      <c r="A50" s="14" t="s">
        <v>38</v>
      </c>
      <c r="B50" s="14" t="s">
        <v>19</v>
      </c>
      <c r="C50" s="15">
        <v>3.44</v>
      </c>
      <c r="D50" s="14">
        <v>4.9741999999999997</v>
      </c>
      <c r="E50" s="23">
        <f>ROUND(C50*D50,2)</f>
        <v>17.11</v>
      </c>
      <c r="F50" s="16">
        <v>0</v>
      </c>
      <c r="G50" s="23">
        <f>ROUND(E50*F50,2)</f>
        <v>0</v>
      </c>
      <c r="H50" s="23">
        <f>ROUND(E50-G50,2)</f>
        <v>17.11</v>
      </c>
    </row>
    <row r="51" spans="1:8" x14ac:dyDescent="0.3">
      <c r="A51" s="14" t="s">
        <v>134</v>
      </c>
      <c r="B51" s="14" t="s">
        <v>19</v>
      </c>
      <c r="C51" s="15">
        <v>3.44</v>
      </c>
      <c r="D51" s="14">
        <v>1.742</v>
      </c>
      <c r="E51" s="23">
        <f>ROUND(C51*D51,2)</f>
        <v>5.99</v>
      </c>
      <c r="F51" s="16">
        <v>0</v>
      </c>
      <c r="G51" s="23">
        <f>ROUND(E51*F51,2)</f>
        <v>0</v>
      </c>
      <c r="H51" s="23">
        <f>ROUND(E51-G51,2)</f>
        <v>5.99</v>
      </c>
    </row>
    <row r="52" spans="1:8" x14ac:dyDescent="0.3">
      <c r="A52" s="14" t="s">
        <v>91</v>
      </c>
      <c r="B52" s="14" t="s">
        <v>19</v>
      </c>
      <c r="C52" s="15">
        <v>3.44</v>
      </c>
      <c r="D52" s="14">
        <v>0.15870000000000001</v>
      </c>
      <c r="E52" s="23">
        <f>ROUND(C52*D52,2)</f>
        <v>0.55000000000000004</v>
      </c>
      <c r="F52" s="16">
        <v>0</v>
      </c>
      <c r="G52" s="23">
        <f>ROUND(E52*F52,2)</f>
        <v>0</v>
      </c>
      <c r="H52" s="23">
        <f>ROUND(E52-G52,2)</f>
        <v>0.55000000000000004</v>
      </c>
    </row>
    <row r="53" spans="1:8" x14ac:dyDescent="0.3">
      <c r="A53" s="13" t="s">
        <v>47</v>
      </c>
      <c r="C53" s="23"/>
      <c r="E53" s="23"/>
    </row>
    <row r="54" spans="1:8" x14ac:dyDescent="0.3">
      <c r="A54" s="14" t="s">
        <v>42</v>
      </c>
      <c r="B54" s="14" t="s">
        <v>48</v>
      </c>
      <c r="C54" s="15">
        <v>12.81</v>
      </c>
      <c r="D54" s="14">
        <v>1</v>
      </c>
      <c r="E54" s="23">
        <f>ROUND(C54*D54,2)</f>
        <v>12.81</v>
      </c>
      <c r="F54" s="16">
        <v>0</v>
      </c>
      <c r="G54" s="23">
        <f>ROUND(E54*F54,2)</f>
        <v>0</v>
      </c>
      <c r="H54" s="23">
        <f t="shared" ref="H54:H60" si="0">ROUND(E54-G54,2)</f>
        <v>12.81</v>
      </c>
    </row>
    <row r="55" spans="1:8" x14ac:dyDescent="0.3">
      <c r="A55" s="14" t="s">
        <v>38</v>
      </c>
      <c r="B55" s="14" t="s">
        <v>48</v>
      </c>
      <c r="C55" s="15">
        <v>4.1500000000000004</v>
      </c>
      <c r="D55" s="14">
        <v>1</v>
      </c>
      <c r="E55" s="23">
        <f>ROUND(C55*D55,2)</f>
        <v>4.1500000000000004</v>
      </c>
      <c r="F55" s="16">
        <v>0</v>
      </c>
      <c r="G55" s="23">
        <f>ROUND(E55*F55,2)</f>
        <v>0</v>
      </c>
      <c r="H55" s="23">
        <f t="shared" si="0"/>
        <v>4.1500000000000004</v>
      </c>
    </row>
    <row r="56" spans="1:8" x14ac:dyDescent="0.3">
      <c r="A56" s="14" t="s">
        <v>134</v>
      </c>
      <c r="B56" s="14" t="s">
        <v>48</v>
      </c>
      <c r="C56" s="15">
        <v>6.16</v>
      </c>
      <c r="D56" s="14">
        <v>1</v>
      </c>
      <c r="E56" s="23">
        <f>ROUND(C56*D56,2)</f>
        <v>6.16</v>
      </c>
      <c r="F56" s="16">
        <v>0</v>
      </c>
      <c r="G56" s="23">
        <f>ROUND(E56*F56,2)</f>
        <v>0</v>
      </c>
      <c r="H56" s="23">
        <f t="shared" si="0"/>
        <v>6.16</v>
      </c>
    </row>
    <row r="57" spans="1:8" x14ac:dyDescent="0.3">
      <c r="A57" s="14" t="s">
        <v>91</v>
      </c>
      <c r="B57" s="14" t="s">
        <v>48</v>
      </c>
      <c r="C57" s="15">
        <v>0.2</v>
      </c>
      <c r="D57" s="14">
        <v>1</v>
      </c>
      <c r="E57" s="23">
        <f>ROUND(C57*D57,2)</f>
        <v>0.2</v>
      </c>
      <c r="F57" s="16">
        <v>0</v>
      </c>
      <c r="G57" s="23">
        <f>ROUND(E57*F57,2)</f>
        <v>0</v>
      </c>
      <c r="H57" s="23">
        <f t="shared" si="0"/>
        <v>0.2</v>
      </c>
    </row>
    <row r="58" spans="1:8" x14ac:dyDescent="0.3">
      <c r="A58" s="9" t="s">
        <v>49</v>
      </c>
      <c r="B58" s="9" t="s">
        <v>48</v>
      </c>
      <c r="C58" s="10">
        <v>33.590000000000003</v>
      </c>
      <c r="D58" s="9">
        <v>1</v>
      </c>
      <c r="E58" s="22">
        <f>ROUND(C58*D58,2)</f>
        <v>33.590000000000003</v>
      </c>
      <c r="F58" s="11">
        <v>0</v>
      </c>
      <c r="G58" s="22">
        <f>ROUND(E58*F58,2)</f>
        <v>0</v>
      </c>
      <c r="H58" s="22">
        <f t="shared" si="0"/>
        <v>33.590000000000003</v>
      </c>
    </row>
    <row r="59" spans="1:8" x14ac:dyDescent="0.3">
      <c r="A59" s="7" t="s">
        <v>50</v>
      </c>
      <c r="C59" s="23"/>
      <c r="E59" s="23">
        <f>SUM(E12:E58)</f>
        <v>737.3</v>
      </c>
      <c r="G59" s="12">
        <f>SUM(G12:G58)</f>
        <v>0</v>
      </c>
      <c r="H59" s="12">
        <f t="shared" si="0"/>
        <v>737.3</v>
      </c>
    </row>
    <row r="60" spans="1:8" x14ac:dyDescent="0.3">
      <c r="A60" s="7" t="s">
        <v>51</v>
      </c>
      <c r="C60" s="23"/>
      <c r="E60" s="23">
        <f>+E8-E59</f>
        <v>340.70000000000005</v>
      </c>
      <c r="G60" s="12">
        <f>+G8-G59</f>
        <v>0</v>
      </c>
      <c r="H60" s="12">
        <f t="shared" si="0"/>
        <v>340.7</v>
      </c>
    </row>
    <row r="61" spans="1:8" x14ac:dyDescent="0.3">
      <c r="A61" t="s">
        <v>12</v>
      </c>
      <c r="C61" s="23"/>
      <c r="E61" s="23"/>
    </row>
    <row r="62" spans="1:8" x14ac:dyDescent="0.3">
      <c r="A62" s="7" t="s">
        <v>52</v>
      </c>
      <c r="C62" s="23"/>
      <c r="E62" s="23"/>
    </row>
    <row r="63" spans="1:8" x14ac:dyDescent="0.3">
      <c r="A63" s="14" t="s">
        <v>42</v>
      </c>
      <c r="B63" s="14" t="s">
        <v>48</v>
      </c>
      <c r="C63" s="15">
        <v>25.65</v>
      </c>
      <c r="D63" s="14">
        <v>1</v>
      </c>
      <c r="E63" s="23">
        <f>ROUND(C63*D63,2)</f>
        <v>25.65</v>
      </c>
      <c r="F63" s="16">
        <v>0</v>
      </c>
      <c r="G63" s="23">
        <f>ROUND(E63*F63,2)</f>
        <v>0</v>
      </c>
      <c r="H63" s="23">
        <f t="shared" ref="H63:H69" si="1">ROUND(E63-G63,2)</f>
        <v>25.65</v>
      </c>
    </row>
    <row r="64" spans="1:8" x14ac:dyDescent="0.3">
      <c r="A64" s="14" t="s">
        <v>38</v>
      </c>
      <c r="B64" s="14" t="s">
        <v>48</v>
      </c>
      <c r="C64" s="15">
        <v>32.07</v>
      </c>
      <c r="D64" s="14">
        <v>1</v>
      </c>
      <c r="E64" s="23">
        <f>ROUND(C64*D64,2)</f>
        <v>32.07</v>
      </c>
      <c r="F64" s="16">
        <v>0</v>
      </c>
      <c r="G64" s="23">
        <f>ROUND(E64*F64,2)</f>
        <v>0</v>
      </c>
      <c r="H64" s="23">
        <f t="shared" si="1"/>
        <v>32.07</v>
      </c>
    </row>
    <row r="65" spans="1:8" x14ac:dyDescent="0.3">
      <c r="A65" s="14" t="s">
        <v>134</v>
      </c>
      <c r="B65" s="14" t="s">
        <v>48</v>
      </c>
      <c r="C65" s="15">
        <v>29.49</v>
      </c>
      <c r="D65" s="14">
        <v>1</v>
      </c>
      <c r="E65" s="23">
        <f>ROUND(C65*D65,2)</f>
        <v>29.49</v>
      </c>
      <c r="F65" s="16">
        <v>0</v>
      </c>
      <c r="G65" s="23">
        <f>ROUND(E65*F65,2)</f>
        <v>0</v>
      </c>
      <c r="H65" s="23">
        <f t="shared" si="1"/>
        <v>29.49</v>
      </c>
    </row>
    <row r="66" spans="1:8" x14ac:dyDescent="0.3">
      <c r="A66" s="9" t="s">
        <v>91</v>
      </c>
      <c r="B66" s="9" t="s">
        <v>48</v>
      </c>
      <c r="C66" s="10">
        <v>1.63</v>
      </c>
      <c r="D66" s="9">
        <v>1</v>
      </c>
      <c r="E66" s="22">
        <f>ROUND(C66*D66,2)</f>
        <v>1.63</v>
      </c>
      <c r="F66" s="11">
        <v>0</v>
      </c>
      <c r="G66" s="22">
        <f>ROUND(E66*F66,2)</f>
        <v>0</v>
      </c>
      <c r="H66" s="22">
        <f t="shared" si="1"/>
        <v>1.63</v>
      </c>
    </row>
    <row r="67" spans="1:8" x14ac:dyDescent="0.3">
      <c r="A67" s="7" t="s">
        <v>53</v>
      </c>
      <c r="C67" s="23"/>
      <c r="E67" s="23">
        <f>SUM(E63:E66)</f>
        <v>88.839999999999989</v>
      </c>
      <c r="G67" s="12">
        <f>SUM(G63:G66)</f>
        <v>0</v>
      </c>
      <c r="H67" s="12">
        <f t="shared" si="1"/>
        <v>88.84</v>
      </c>
    </row>
    <row r="68" spans="1:8" x14ac:dyDescent="0.3">
      <c r="A68" s="7" t="s">
        <v>54</v>
      </c>
      <c r="C68" s="23"/>
      <c r="E68" s="23">
        <f>+E59+E67</f>
        <v>826.14</v>
      </c>
      <c r="G68" s="12">
        <f>+G59+G67</f>
        <v>0</v>
      </c>
      <c r="H68" s="12">
        <f t="shared" si="1"/>
        <v>826.14</v>
      </c>
    </row>
    <row r="69" spans="1:8" x14ac:dyDescent="0.3">
      <c r="A69" s="7" t="s">
        <v>55</v>
      </c>
      <c r="C69" s="23"/>
      <c r="E69" s="23">
        <f>+E8-E68</f>
        <v>251.86</v>
      </c>
      <c r="G69" s="12">
        <f>+G8-G68</f>
        <v>0</v>
      </c>
      <c r="H69" s="12">
        <f t="shared" si="1"/>
        <v>251.86</v>
      </c>
    </row>
    <row r="70" spans="1:8" x14ac:dyDescent="0.3">
      <c r="A70" t="s">
        <v>120</v>
      </c>
      <c r="C70" s="23"/>
      <c r="E70" s="23"/>
    </row>
    <row r="71" spans="1:8" x14ac:dyDescent="0.3">
      <c r="A71" t="s">
        <v>425</v>
      </c>
      <c r="C71" s="23"/>
      <c r="E71" s="23"/>
    </row>
    <row r="73" spans="1:8" x14ac:dyDescent="0.3">
      <c r="A73" s="7" t="s">
        <v>121</v>
      </c>
      <c r="C73" s="23"/>
      <c r="E73" s="23"/>
    </row>
    <row r="74" spans="1:8" x14ac:dyDescent="0.3">
      <c r="A74" s="7" t="s">
        <v>122</v>
      </c>
      <c r="C74" s="23"/>
      <c r="E74" s="23"/>
    </row>
    <row r="98" spans="1:8" x14ac:dyDescent="0.3">
      <c r="A98" t="str" cm="1">
        <f t="array" aca="1" ref="A98" ca="1">MID(CELL("filename",A1),FIND("]",CELL("filename",A1))+1,256)</f>
        <v>corn7</v>
      </c>
    </row>
    <row r="99" spans="1:8" x14ac:dyDescent="0.3">
      <c r="A99" s="7" t="s">
        <v>50</v>
      </c>
      <c r="E99" s="25">
        <f>VLOOKUP(A99,$A$1:$H$98,5,FALSE)</f>
        <v>737.3</v>
      </c>
    </row>
    <row r="100" spans="1:8" x14ac:dyDescent="0.3">
      <c r="A100" s="7" t="s">
        <v>293</v>
      </c>
      <c r="E100" s="25">
        <f>VLOOKUP(A100,$A$1:$H$98,5,FALSE)</f>
        <v>88.839999999999989</v>
      </c>
    </row>
    <row r="101" spans="1:8" x14ac:dyDescent="0.3">
      <c r="A101" s="7" t="s">
        <v>294</v>
      </c>
      <c r="E101" s="25">
        <f t="shared" ref="E101" si="2">VLOOKUP(A101,$A$1:$H$98,5,FALSE)</f>
        <v>826.14</v>
      </c>
    </row>
    <row r="102" spans="1:8" x14ac:dyDescent="0.3">
      <c r="A102" s="4" t="s">
        <v>55</v>
      </c>
      <c r="B102" s="1"/>
      <c r="C102" s="1"/>
      <c r="D102" s="1"/>
      <c r="E102" s="27">
        <f>VLOOKUP(A102,$A$1:$H$98,5,FALSE)</f>
        <v>251.86</v>
      </c>
    </row>
    <row r="104" spans="1:8" x14ac:dyDescent="0.3">
      <c r="A104" s="21" t="s">
        <v>255</v>
      </c>
      <c r="B104" s="26"/>
      <c r="C104" s="26"/>
    </row>
    <row r="105" spans="1:8" x14ac:dyDescent="0.3">
      <c r="A105" s="25">
        <f>E102</f>
        <v>251.86</v>
      </c>
      <c r="B105" s="25">
        <f ca="1">C105-Calculator!$B$16</f>
        <v>4.6000000000000005</v>
      </c>
      <c r="C105" s="25">
        <f ca="1">D105-Calculator!$B$16</f>
        <v>4.9000000000000004</v>
      </c>
      <c r="D105" s="25">
        <f ca="1">E105-Calculator!$B$16</f>
        <v>5.2</v>
      </c>
      <c r="E105" s="25" cm="1">
        <f t="array" aca="1" ref="E105" ca="1">IF(MID(CELL("filename",A1),FIND("]",CELL("filename",A1))+1,256)=Calculator!AR2,Calculator!B15,5.5)</f>
        <v>5.5</v>
      </c>
      <c r="F105" s="25">
        <f ca="1">E105+Calculator!$B$16</f>
        <v>5.8</v>
      </c>
      <c r="G105" s="25">
        <f ca="1">F105+Calculator!$B$16</f>
        <v>6.1</v>
      </c>
      <c r="H105" s="25">
        <f ca="1">G105+Calculator!$B$16</f>
        <v>6.3999999999999995</v>
      </c>
    </row>
    <row r="106" spans="1:8" x14ac:dyDescent="0.3">
      <c r="A106">
        <f ca="1">A107-Calculator!$B$12</f>
        <v>205</v>
      </c>
      <c r="B106">
        <f t="dataTable" ref="B106:H112" dt2D="1" dtr="1" r1="C7" r2="D7" ca="1"/>
        <v>120.31000000000006</v>
      </c>
      <c r="C106">
        <v>181.81000000000006</v>
      </c>
      <c r="D106">
        <v>243.31000000000006</v>
      </c>
      <c r="E106">
        <v>304.81000000000006</v>
      </c>
      <c r="F106">
        <v>366.31000000000006</v>
      </c>
      <c r="G106">
        <v>427.81000000000006</v>
      </c>
      <c r="H106">
        <v>489.31000000000006</v>
      </c>
    </row>
    <row r="107" spans="1:8" x14ac:dyDescent="0.3">
      <c r="A107">
        <f ca="1">A108-Calculator!$B$12</f>
        <v>210</v>
      </c>
      <c r="B107">
        <v>142.16000000000008</v>
      </c>
      <c r="C107">
        <v>205.16000000000008</v>
      </c>
      <c r="D107">
        <v>268.16000000000008</v>
      </c>
      <c r="E107">
        <v>331.16000000000008</v>
      </c>
      <c r="F107">
        <v>394.16000000000008</v>
      </c>
      <c r="G107">
        <v>457.16000000000008</v>
      </c>
      <c r="H107">
        <v>520.16000000000008</v>
      </c>
    </row>
    <row r="108" spans="1:8" x14ac:dyDescent="0.3">
      <c r="A108">
        <f ca="1">A109-Calculator!$B$12</f>
        <v>215</v>
      </c>
      <c r="B108">
        <v>164.01</v>
      </c>
      <c r="C108">
        <v>228.51</v>
      </c>
      <c r="D108">
        <v>293.01</v>
      </c>
      <c r="E108">
        <v>357.51</v>
      </c>
      <c r="F108">
        <v>422.01</v>
      </c>
      <c r="G108">
        <v>486.51</v>
      </c>
      <c r="H108">
        <v>551.01</v>
      </c>
    </row>
    <row r="109" spans="1:8" x14ac:dyDescent="0.3">
      <c r="A109" cm="1">
        <f t="array" aca="1" ref="A109" ca="1">IF(MID(CELL("filename",A1),FIND("]",CELL("filename",A1))+1,256)=Calculator!AR2,Calculator!B11,220)</f>
        <v>220</v>
      </c>
      <c r="B109">
        <v>185.86</v>
      </c>
      <c r="C109">
        <v>251.86</v>
      </c>
      <c r="D109">
        <v>317.86</v>
      </c>
      <c r="E109">
        <v>383.86</v>
      </c>
      <c r="F109">
        <v>449.86</v>
      </c>
      <c r="G109">
        <v>515.86</v>
      </c>
      <c r="H109">
        <v>581.86</v>
      </c>
    </row>
    <row r="110" spans="1:8" x14ac:dyDescent="0.3">
      <c r="A110">
        <f ca="1">A109+Calculator!$B$12</f>
        <v>225</v>
      </c>
      <c r="B110">
        <v>207.71000000000004</v>
      </c>
      <c r="C110">
        <v>275.21000000000004</v>
      </c>
      <c r="D110">
        <v>342.71000000000004</v>
      </c>
      <c r="E110">
        <v>410.21000000000004</v>
      </c>
      <c r="F110">
        <v>477.71000000000004</v>
      </c>
      <c r="G110">
        <v>545.21</v>
      </c>
      <c r="H110">
        <v>612.71</v>
      </c>
    </row>
    <row r="111" spans="1:8" x14ac:dyDescent="0.3">
      <c r="A111">
        <f ca="1">A110+Calculator!$B$12</f>
        <v>230</v>
      </c>
      <c r="B111">
        <v>229.56000000000006</v>
      </c>
      <c r="C111">
        <v>298.56000000000006</v>
      </c>
      <c r="D111">
        <v>367.56000000000006</v>
      </c>
      <c r="E111">
        <v>436.56000000000006</v>
      </c>
      <c r="F111">
        <v>505.56000000000006</v>
      </c>
      <c r="G111">
        <v>574.56000000000006</v>
      </c>
      <c r="H111">
        <v>643.56000000000006</v>
      </c>
    </row>
    <row r="112" spans="1:8" x14ac:dyDescent="0.3">
      <c r="A112">
        <f ca="1">A111+Calculator!$B$12</f>
        <v>235</v>
      </c>
      <c r="B112">
        <v>251.41000000000008</v>
      </c>
      <c r="C112">
        <v>321.91000000000008</v>
      </c>
      <c r="D112">
        <v>392.41000000000008</v>
      </c>
      <c r="E112">
        <v>462.91000000000008</v>
      </c>
      <c r="F112">
        <v>533.41000000000008</v>
      </c>
      <c r="G112">
        <v>603.91000000000008</v>
      </c>
      <c r="H112">
        <v>674.41000000000008</v>
      </c>
    </row>
    <row r="115" spans="1:8" x14ac:dyDescent="0.3">
      <c r="A115" s="21" t="s">
        <v>256</v>
      </c>
    </row>
    <row r="116" spans="1:8" x14ac:dyDescent="0.3">
      <c r="A116" s="25">
        <f>E102</f>
        <v>251.86</v>
      </c>
      <c r="B116" s="25">
        <f ca="1">C116-Calculator!$B$29</f>
        <v>5.2000000000000011</v>
      </c>
      <c r="C116" s="25">
        <f ca="1">D116-Calculator!$B$29</f>
        <v>5.3000000000000007</v>
      </c>
      <c r="D116" s="25">
        <f ca="1">E116-Calculator!$B$29</f>
        <v>5.4</v>
      </c>
      <c r="E116" s="25" cm="1">
        <f t="array" aca="1" ref="E116" ca="1">IF(MID(CELL("filename",A1),FIND("]",CELL("filename",A1))+1,256)=Calculator!AS2,Calculator!B28,5.5)</f>
        <v>5.5</v>
      </c>
      <c r="F116" s="25">
        <f ca="1">E116+Calculator!$B$29</f>
        <v>5.6</v>
      </c>
      <c r="G116" s="25">
        <f ca="1">F116+Calculator!$B$29</f>
        <v>5.6999999999999993</v>
      </c>
      <c r="H116" s="25">
        <f ca="1">G116+Calculator!$B$29</f>
        <v>5.7999999999999989</v>
      </c>
    </row>
    <row r="117" spans="1:8" x14ac:dyDescent="0.3">
      <c r="A117">
        <f ca="1">A118-Calculator!$B$25</f>
        <v>205</v>
      </c>
      <c r="B117">
        <f t="dataTable" ref="B117:H123" dt2D="1" dtr="1" r1="C7" r2="D7" ca="1"/>
        <v>243.31000000000006</v>
      </c>
      <c r="C117">
        <v>263.81000000000006</v>
      </c>
      <c r="D117">
        <v>284.31000000000006</v>
      </c>
      <c r="E117">
        <v>304.81000000000006</v>
      </c>
      <c r="F117">
        <v>325.31000000000006</v>
      </c>
      <c r="G117">
        <v>345.81000000000006</v>
      </c>
      <c r="H117">
        <v>366.31000000000006</v>
      </c>
    </row>
    <row r="118" spans="1:8" x14ac:dyDescent="0.3">
      <c r="A118">
        <f ca="1">A119-Calculator!$B$25</f>
        <v>210</v>
      </c>
      <c r="B118">
        <v>268.16000000000008</v>
      </c>
      <c r="C118">
        <v>289.16000000000008</v>
      </c>
      <c r="D118">
        <v>310.16000000000008</v>
      </c>
      <c r="E118">
        <v>331.16000000000008</v>
      </c>
      <c r="F118">
        <v>352.16000000000008</v>
      </c>
      <c r="G118">
        <v>373.16000000000008</v>
      </c>
      <c r="H118">
        <v>394.16000000000008</v>
      </c>
    </row>
    <row r="119" spans="1:8" x14ac:dyDescent="0.3">
      <c r="A119">
        <f ca="1">A120-Calculator!$B$25</f>
        <v>215</v>
      </c>
      <c r="B119">
        <v>293.01</v>
      </c>
      <c r="C119">
        <v>314.51</v>
      </c>
      <c r="D119">
        <v>336.01</v>
      </c>
      <c r="E119">
        <v>357.51</v>
      </c>
      <c r="F119">
        <v>379.01</v>
      </c>
      <c r="G119">
        <v>400.51</v>
      </c>
      <c r="H119">
        <v>422.01</v>
      </c>
    </row>
    <row r="120" spans="1:8" x14ac:dyDescent="0.3">
      <c r="A120" cm="1">
        <f t="array" aca="1" ref="A120" ca="1">IF(MID(CELL("filename",A1),FIND("]",CELL("filename",A1))+1,256)=Calculator!AS2,Calculator!B24,220)</f>
        <v>220</v>
      </c>
      <c r="B120">
        <v>317.86</v>
      </c>
      <c r="C120">
        <v>339.86</v>
      </c>
      <c r="D120">
        <v>361.86</v>
      </c>
      <c r="E120">
        <v>383.86</v>
      </c>
      <c r="F120">
        <v>405.86</v>
      </c>
      <c r="G120">
        <v>427.86</v>
      </c>
      <c r="H120">
        <v>449.86</v>
      </c>
    </row>
    <row r="121" spans="1:8" x14ac:dyDescent="0.3">
      <c r="A121">
        <f ca="1">A120+Calculator!$B$25</f>
        <v>225</v>
      </c>
      <c r="B121">
        <v>342.71000000000004</v>
      </c>
      <c r="C121">
        <v>365.21000000000004</v>
      </c>
      <c r="D121">
        <v>387.71000000000004</v>
      </c>
      <c r="E121">
        <v>410.21000000000004</v>
      </c>
      <c r="F121">
        <v>432.71000000000004</v>
      </c>
      <c r="G121">
        <v>455.21000000000004</v>
      </c>
      <c r="H121">
        <v>477.71000000000004</v>
      </c>
    </row>
    <row r="122" spans="1:8" x14ac:dyDescent="0.3">
      <c r="A122">
        <f ca="1">A121+Calculator!$B$25</f>
        <v>230</v>
      </c>
      <c r="B122">
        <v>367.56000000000006</v>
      </c>
      <c r="C122">
        <v>390.56000000000006</v>
      </c>
      <c r="D122">
        <v>413.56000000000006</v>
      </c>
      <c r="E122">
        <v>436.56000000000006</v>
      </c>
      <c r="F122">
        <v>459.56000000000006</v>
      </c>
      <c r="G122">
        <v>482.56000000000006</v>
      </c>
      <c r="H122">
        <v>505.56000000000006</v>
      </c>
    </row>
    <row r="123" spans="1:8" x14ac:dyDescent="0.3">
      <c r="A123">
        <f ca="1">A122+Calculator!$B$25</f>
        <v>235</v>
      </c>
      <c r="B123">
        <v>392.41000000000008</v>
      </c>
      <c r="C123">
        <v>415.91000000000008</v>
      </c>
      <c r="D123">
        <v>439.41000000000008</v>
      </c>
      <c r="E123">
        <v>462.91000000000008</v>
      </c>
      <c r="F123">
        <v>486.41000000000008</v>
      </c>
      <c r="G123">
        <v>509.91000000000008</v>
      </c>
      <c r="H123">
        <v>533.41000000000008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8CE2D-4AB2-4065-BF26-3E7866E00893}">
  <dimension ref="A1:H123"/>
  <sheetViews>
    <sheetView topLeftCell="A103" workbookViewId="0">
      <selection activeCell="A116" sqref="A116:H123"/>
    </sheetView>
  </sheetViews>
  <sheetFormatPr defaultRowHeight="14.4" x14ac:dyDescent="0.3"/>
  <cols>
    <col min="1" max="1" width="22.77734375" customWidth="1"/>
    <col min="5" max="5" width="14.5546875" bestFit="1" customWidth="1"/>
    <col min="8" max="8" width="10.6640625" customWidth="1"/>
  </cols>
  <sheetData>
    <row r="1" spans="1:8" x14ac:dyDescent="0.3">
      <c r="A1" s="80" t="s">
        <v>216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416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428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56</v>
      </c>
      <c r="B7" s="9" t="s">
        <v>124</v>
      </c>
      <c r="C7" s="28">
        <f>IF(Calculator!B7="Corn",Calculator!B15,IF(Calculator!B20="Corn",Calculator!B28,5.17))</f>
        <v>4.9000000000000004</v>
      </c>
      <c r="D7" s="29">
        <f>IF(Calculator!B7="Corn",Calculator!B11,IF(Calculator!B20="Corn",Calculator!B24,220))</f>
        <v>220</v>
      </c>
      <c r="E7" s="22">
        <f>ROUND(C7*D7,2)</f>
        <v>1078</v>
      </c>
      <c r="F7" s="11">
        <v>0</v>
      </c>
      <c r="G7" s="22">
        <f>ROUND(E7*F7,2)</f>
        <v>0</v>
      </c>
      <c r="H7" s="22">
        <f>ROUND(E7-G7,2)</f>
        <v>1078</v>
      </c>
    </row>
    <row r="8" spans="1:8" x14ac:dyDescent="0.3">
      <c r="A8" s="7" t="s">
        <v>11</v>
      </c>
      <c r="C8" s="23"/>
      <c r="E8" s="23">
        <f>SUM(E7:E7)</f>
        <v>1078</v>
      </c>
      <c r="G8" s="12">
        <f>SUM(G7:G7)</f>
        <v>0</v>
      </c>
      <c r="H8" s="12">
        <f>ROUND(E8-G8,2)</f>
        <v>1078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2</v>
      </c>
      <c r="E12" s="23">
        <f>ROUND(C12*D12,2)</f>
        <v>16.22</v>
      </c>
      <c r="F12" s="16">
        <v>0</v>
      </c>
      <c r="G12" s="23">
        <f>ROUND(E12*F12,2)</f>
        <v>0</v>
      </c>
      <c r="H12" s="23">
        <f>ROUND(E12-G12,2)</f>
        <v>16.22</v>
      </c>
    </row>
    <row r="13" spans="1:8" x14ac:dyDescent="0.3">
      <c r="A13" s="14" t="s">
        <v>57</v>
      </c>
      <c r="B13" s="14" t="s">
        <v>16</v>
      </c>
      <c r="C13" s="15">
        <v>6.87</v>
      </c>
      <c r="D13" s="14">
        <v>1.2</v>
      </c>
      <c r="E13" s="23">
        <f>ROUND(C13*D13,2)</f>
        <v>8.24</v>
      </c>
      <c r="F13" s="16">
        <v>0</v>
      </c>
      <c r="G13" s="23">
        <f>ROUND(E13*F13,2)</f>
        <v>0</v>
      </c>
      <c r="H13" s="23">
        <f>ROUND(E13-G13,2)</f>
        <v>8.24</v>
      </c>
    </row>
    <row r="14" spans="1:8" x14ac:dyDescent="0.3">
      <c r="A14" s="13" t="s">
        <v>20</v>
      </c>
      <c r="C14" s="23"/>
      <c r="E14" s="23"/>
    </row>
    <row r="15" spans="1:8" x14ac:dyDescent="0.3">
      <c r="A15" s="14" t="s">
        <v>125</v>
      </c>
      <c r="B15" s="14" t="s">
        <v>21</v>
      </c>
      <c r="C15" s="15">
        <v>39.25</v>
      </c>
      <c r="D15" s="14">
        <v>1.63</v>
      </c>
      <c r="E15" s="23">
        <f>ROUND(C15*D15,2)</f>
        <v>63.98</v>
      </c>
      <c r="F15" s="16">
        <v>0</v>
      </c>
      <c r="G15" s="23">
        <f>ROUND(E15*F15,2)</f>
        <v>0</v>
      </c>
      <c r="H15" s="23">
        <f>ROUND(E15-G15,2)</f>
        <v>63.98</v>
      </c>
    </row>
    <row r="16" spans="1:8" x14ac:dyDescent="0.3">
      <c r="A16" s="14" t="s">
        <v>22</v>
      </c>
      <c r="B16" s="14" t="s">
        <v>21</v>
      </c>
      <c r="C16" s="15">
        <v>36.200000000000003</v>
      </c>
      <c r="D16" s="14">
        <v>1.25</v>
      </c>
      <c r="E16" s="23">
        <f>ROUND(C16*D16,2)</f>
        <v>45.25</v>
      </c>
      <c r="F16" s="16">
        <v>0</v>
      </c>
      <c r="G16" s="23">
        <f>ROUND(E16*F16,2)</f>
        <v>0</v>
      </c>
      <c r="H16" s="23">
        <f>ROUND(E16-G16,2)</f>
        <v>45.25</v>
      </c>
    </row>
    <row r="17" spans="1:8" x14ac:dyDescent="0.3">
      <c r="A17" s="14" t="s">
        <v>126</v>
      </c>
      <c r="B17" s="14" t="s">
        <v>19</v>
      </c>
      <c r="C17" s="15">
        <v>3.46</v>
      </c>
      <c r="D17" s="14">
        <v>56.026299999999999</v>
      </c>
      <c r="E17" s="23">
        <f>ROUND(C17*D17,2)</f>
        <v>193.85</v>
      </c>
      <c r="F17" s="16">
        <v>0</v>
      </c>
      <c r="G17" s="23">
        <f>ROUND(E17*F17,2)</f>
        <v>0</v>
      </c>
      <c r="H17" s="23">
        <f>ROUND(E17-G17,2)</f>
        <v>193.85</v>
      </c>
    </row>
    <row r="18" spans="1:8" x14ac:dyDescent="0.3">
      <c r="A18" s="13" t="s">
        <v>23</v>
      </c>
      <c r="C18" s="23"/>
      <c r="E18" s="23"/>
    </row>
    <row r="19" spans="1:8" x14ac:dyDescent="0.3">
      <c r="A19" s="14" t="s">
        <v>424</v>
      </c>
      <c r="B19" s="14" t="s">
        <v>18</v>
      </c>
      <c r="C19" s="15">
        <v>1.48</v>
      </c>
      <c r="D19" s="14">
        <v>13.7</v>
      </c>
      <c r="E19" s="23">
        <f>ROUND(C19*D19,2)</f>
        <v>20.28</v>
      </c>
      <c r="F19" s="16">
        <v>0</v>
      </c>
      <c r="G19" s="23">
        <f>ROUND(E19*F19,2)</f>
        <v>0</v>
      </c>
      <c r="H19" s="23">
        <f>ROUND(E19-G19,2)</f>
        <v>20.28</v>
      </c>
    </row>
    <row r="20" spans="1:8" x14ac:dyDescent="0.3">
      <c r="A20" s="13" t="s">
        <v>24</v>
      </c>
      <c r="C20" s="23"/>
      <c r="E20" s="23"/>
    </row>
    <row r="21" spans="1:8" x14ac:dyDescent="0.3">
      <c r="A21" s="14" t="s">
        <v>25</v>
      </c>
      <c r="B21" s="14" t="s">
        <v>18</v>
      </c>
      <c r="C21" s="15">
        <v>0.25</v>
      </c>
      <c r="D21" s="14">
        <v>32</v>
      </c>
      <c r="E21" s="23">
        <f>ROUND(C21*D21,2)</f>
        <v>8</v>
      </c>
      <c r="F21" s="16">
        <v>0</v>
      </c>
      <c r="G21" s="23">
        <f>ROUND(E21*F21,2)</f>
        <v>0</v>
      </c>
      <c r="H21" s="23">
        <f>ROUND(E21-G21,2)</f>
        <v>8</v>
      </c>
    </row>
    <row r="22" spans="1:8" x14ac:dyDescent="0.3">
      <c r="A22" s="14" t="s">
        <v>59</v>
      </c>
      <c r="B22" s="14" t="s">
        <v>26</v>
      </c>
      <c r="C22" s="15">
        <v>14.29</v>
      </c>
      <c r="D22" s="14">
        <v>0.5</v>
      </c>
      <c r="E22" s="23">
        <f>ROUND(C22*D22,2)</f>
        <v>7.15</v>
      </c>
      <c r="F22" s="16">
        <v>0</v>
      </c>
      <c r="G22" s="23">
        <f>ROUND(E22*F22,2)</f>
        <v>0</v>
      </c>
      <c r="H22" s="23">
        <f>ROUND(E22-G22,2)</f>
        <v>7.15</v>
      </c>
    </row>
    <row r="23" spans="1:8" x14ac:dyDescent="0.3">
      <c r="A23" s="14" t="s">
        <v>104</v>
      </c>
      <c r="B23" s="14" t="s">
        <v>26</v>
      </c>
      <c r="C23" s="15">
        <v>15.01</v>
      </c>
      <c r="D23" s="14">
        <v>1</v>
      </c>
      <c r="E23" s="23">
        <f>ROUND(C23*D23,2)</f>
        <v>15.01</v>
      </c>
      <c r="F23" s="16">
        <v>0</v>
      </c>
      <c r="G23" s="23">
        <f>ROUND(E23*F23,2)</f>
        <v>0</v>
      </c>
      <c r="H23" s="23">
        <f>ROUND(E23-G23,2)</f>
        <v>15.01</v>
      </c>
    </row>
    <row r="24" spans="1:8" x14ac:dyDescent="0.3">
      <c r="A24" s="14" t="s">
        <v>127</v>
      </c>
      <c r="B24" s="14" t="s">
        <v>26</v>
      </c>
      <c r="C24" s="15">
        <v>2.71</v>
      </c>
      <c r="D24" s="14">
        <v>4</v>
      </c>
      <c r="E24" s="23">
        <f>ROUND(C24*D24,2)</f>
        <v>10.84</v>
      </c>
      <c r="F24" s="16">
        <v>0</v>
      </c>
      <c r="G24" s="23">
        <f>ROUND(E24*F24,2)</f>
        <v>0</v>
      </c>
      <c r="H24" s="23">
        <f>ROUND(E24-G24,2)</f>
        <v>10.84</v>
      </c>
    </row>
    <row r="25" spans="1:8" x14ac:dyDescent="0.3">
      <c r="A25" s="14" t="s">
        <v>128</v>
      </c>
      <c r="B25" s="14" t="s">
        <v>26</v>
      </c>
      <c r="C25" s="15">
        <v>9.6300000000000008</v>
      </c>
      <c r="D25" s="14">
        <v>3.6</v>
      </c>
      <c r="E25" s="23">
        <f>ROUND(C25*D25,2)</f>
        <v>34.67</v>
      </c>
      <c r="F25" s="16">
        <v>0</v>
      </c>
      <c r="G25" s="23">
        <f>ROUND(E25*F25,2)</f>
        <v>0</v>
      </c>
      <c r="H25" s="23">
        <f>ROUND(E25-G25,2)</f>
        <v>34.67</v>
      </c>
    </row>
    <row r="26" spans="1:8" x14ac:dyDescent="0.3">
      <c r="A26" s="13" t="s">
        <v>27</v>
      </c>
      <c r="C26" s="23"/>
      <c r="E26" s="23"/>
    </row>
    <row r="27" spans="1:8" x14ac:dyDescent="0.3">
      <c r="A27" s="14" t="s">
        <v>110</v>
      </c>
      <c r="B27" s="14" t="s">
        <v>18</v>
      </c>
      <c r="C27" s="15">
        <v>0.56000000000000005</v>
      </c>
      <c r="D27" s="14">
        <v>1.2804</v>
      </c>
      <c r="E27" s="23">
        <f>ROUND(C27*D27,2)</f>
        <v>0.72</v>
      </c>
      <c r="F27" s="16">
        <v>0</v>
      </c>
      <c r="G27" s="23">
        <f>ROUND(E27*F27,2)</f>
        <v>0</v>
      </c>
      <c r="H27" s="23">
        <f>ROUND(E27-G27,2)</f>
        <v>0.72</v>
      </c>
    </row>
    <row r="28" spans="1:8" x14ac:dyDescent="0.3">
      <c r="A28" s="14" t="s">
        <v>129</v>
      </c>
      <c r="B28" s="14" t="s">
        <v>18</v>
      </c>
      <c r="C28" s="15">
        <v>1.99</v>
      </c>
      <c r="D28" s="14">
        <v>4</v>
      </c>
      <c r="E28" s="23">
        <f>ROUND(C28*D28,2)</f>
        <v>7.96</v>
      </c>
      <c r="F28" s="16">
        <v>0</v>
      </c>
      <c r="G28" s="23">
        <f>ROUND(E28*F28,2)</f>
        <v>0</v>
      </c>
      <c r="H28" s="23">
        <f>ROUND(E28-G28,2)</f>
        <v>7.96</v>
      </c>
    </row>
    <row r="29" spans="1:8" x14ac:dyDescent="0.3">
      <c r="A29" s="13" t="s">
        <v>33</v>
      </c>
      <c r="C29" s="23"/>
      <c r="E29" s="23"/>
    </row>
    <row r="30" spans="1:8" x14ac:dyDescent="0.3">
      <c r="A30" s="14" t="s">
        <v>130</v>
      </c>
      <c r="B30" s="14" t="s">
        <v>60</v>
      </c>
      <c r="C30" s="15">
        <v>4.26</v>
      </c>
      <c r="D30" s="14">
        <v>28</v>
      </c>
      <c r="E30" s="23">
        <f>ROUND(C30*D30,2)</f>
        <v>119.28</v>
      </c>
      <c r="F30" s="16">
        <v>0</v>
      </c>
      <c r="G30" s="23">
        <f>ROUND(E30*F30,2)</f>
        <v>0</v>
      </c>
      <c r="H30" s="23">
        <f>ROUND(E30-G30,2)</f>
        <v>119.28</v>
      </c>
    </row>
    <row r="31" spans="1:8" x14ac:dyDescent="0.3">
      <c r="A31" s="13" t="s">
        <v>114</v>
      </c>
      <c r="C31" s="23"/>
      <c r="E31" s="23"/>
    </row>
    <row r="32" spans="1:8" x14ac:dyDescent="0.3">
      <c r="A32" s="14" t="s">
        <v>115</v>
      </c>
      <c r="B32" s="14" t="s">
        <v>26</v>
      </c>
      <c r="C32" s="15">
        <v>3.3</v>
      </c>
      <c r="D32" s="14">
        <v>0.6</v>
      </c>
      <c r="E32" s="23">
        <f>ROUND(C32*D32,2)</f>
        <v>1.98</v>
      </c>
      <c r="F32" s="16">
        <v>0</v>
      </c>
      <c r="G32" s="23">
        <f>ROUND(E32*F32,2)</f>
        <v>0</v>
      </c>
      <c r="H32" s="23">
        <f>ROUND(E32-G32,2)</f>
        <v>1.98</v>
      </c>
    </row>
    <row r="33" spans="1:8" x14ac:dyDescent="0.3">
      <c r="A33" s="13" t="s">
        <v>61</v>
      </c>
      <c r="C33" s="23"/>
      <c r="E33" s="23"/>
    </row>
    <row r="34" spans="1:8" x14ac:dyDescent="0.3">
      <c r="A34" s="14" t="s">
        <v>62</v>
      </c>
      <c r="B34" s="14" t="s">
        <v>48</v>
      </c>
      <c r="C34" s="15">
        <v>7.5</v>
      </c>
      <c r="D34" s="14">
        <v>1</v>
      </c>
      <c r="E34" s="23">
        <f>ROUND(C34*D34,2)</f>
        <v>7.5</v>
      </c>
      <c r="F34" s="16">
        <v>0</v>
      </c>
      <c r="G34" s="23">
        <f>ROUND(E34*F34,2)</f>
        <v>0</v>
      </c>
      <c r="H34" s="23">
        <f>ROUND(E34-G34,2)</f>
        <v>7.5</v>
      </c>
    </row>
    <row r="35" spans="1:8" x14ac:dyDescent="0.3">
      <c r="A35" s="13" t="s">
        <v>131</v>
      </c>
      <c r="C35" s="23"/>
      <c r="E35" s="23"/>
    </row>
    <row r="36" spans="1:8" x14ac:dyDescent="0.3">
      <c r="A36" s="14" t="s">
        <v>132</v>
      </c>
      <c r="B36" s="14" t="s">
        <v>124</v>
      </c>
      <c r="C36" s="15">
        <v>0.23</v>
      </c>
      <c r="D36" s="14">
        <f>D7</f>
        <v>220</v>
      </c>
      <c r="E36" s="23">
        <f>ROUND(C36*D36,2)</f>
        <v>50.6</v>
      </c>
      <c r="F36" s="16">
        <v>0</v>
      </c>
      <c r="G36" s="23">
        <f>ROUND(E36*F36,2)</f>
        <v>0</v>
      </c>
      <c r="H36" s="23">
        <f>ROUND(E36-G36,2)</f>
        <v>50.6</v>
      </c>
    </row>
    <row r="37" spans="1:8" x14ac:dyDescent="0.3">
      <c r="A37" s="13" t="s">
        <v>34</v>
      </c>
      <c r="C37" s="23"/>
      <c r="E37" s="23"/>
    </row>
    <row r="38" spans="1:8" x14ac:dyDescent="0.3">
      <c r="A38" s="14" t="s">
        <v>35</v>
      </c>
      <c r="B38" s="14" t="s">
        <v>36</v>
      </c>
      <c r="C38" s="15">
        <v>65</v>
      </c>
      <c r="D38" s="14">
        <v>0.66600000000000004</v>
      </c>
      <c r="E38" s="23">
        <f>ROUND(C38*D38,2)</f>
        <v>43.29</v>
      </c>
      <c r="F38" s="16">
        <v>0</v>
      </c>
      <c r="G38" s="23">
        <f>ROUND(E38*F38,2)</f>
        <v>0</v>
      </c>
      <c r="H38" s="23">
        <f>ROUND(E38-G38,2)</f>
        <v>43.29</v>
      </c>
    </row>
    <row r="39" spans="1:8" x14ac:dyDescent="0.3">
      <c r="A39" s="13" t="s">
        <v>116</v>
      </c>
      <c r="C39" s="23"/>
      <c r="E39" s="23"/>
    </row>
    <row r="40" spans="1:8" x14ac:dyDescent="0.3">
      <c r="A40" s="14" t="s">
        <v>133</v>
      </c>
      <c r="B40" s="14" t="s">
        <v>48</v>
      </c>
      <c r="C40" s="15">
        <v>6</v>
      </c>
      <c r="D40" s="14">
        <v>1</v>
      </c>
      <c r="E40" s="23">
        <f>ROUND(C40*D40,2)</f>
        <v>6</v>
      </c>
      <c r="F40" s="16">
        <v>0</v>
      </c>
      <c r="G40" s="23">
        <f>ROUND(E40*F40,2)</f>
        <v>0</v>
      </c>
      <c r="H40" s="23">
        <f>ROUND(E40-G40,2)</f>
        <v>6</v>
      </c>
    </row>
    <row r="41" spans="1:8" x14ac:dyDescent="0.3">
      <c r="A41" s="13" t="s">
        <v>118</v>
      </c>
      <c r="C41" s="23"/>
      <c r="E41" s="23"/>
    </row>
    <row r="42" spans="1:8" x14ac:dyDescent="0.3">
      <c r="A42" s="14" t="s">
        <v>119</v>
      </c>
      <c r="B42" s="14" t="s">
        <v>48</v>
      </c>
      <c r="C42" s="15">
        <v>10</v>
      </c>
      <c r="D42" s="14">
        <v>0.33300000000000002</v>
      </c>
      <c r="E42" s="23">
        <f>ROUND(C42*D42,2)</f>
        <v>3.33</v>
      </c>
      <c r="F42" s="16">
        <v>0</v>
      </c>
      <c r="G42" s="23">
        <f>ROUND(E42*F42,2)</f>
        <v>0</v>
      </c>
      <c r="H42" s="23">
        <f>ROUND(E42-G42,2)</f>
        <v>3.33</v>
      </c>
    </row>
    <row r="43" spans="1:8" x14ac:dyDescent="0.3">
      <c r="A43" s="13" t="s">
        <v>37</v>
      </c>
      <c r="C43" s="23"/>
      <c r="E43" s="23"/>
    </row>
    <row r="44" spans="1:8" x14ac:dyDescent="0.3">
      <c r="A44" s="14" t="s">
        <v>38</v>
      </c>
      <c r="B44" s="14" t="s">
        <v>39</v>
      </c>
      <c r="C44" s="15">
        <v>17.940000000000001</v>
      </c>
      <c r="D44" s="14">
        <v>0.4138</v>
      </c>
      <c r="E44" s="23">
        <f>ROUND(C44*D44,2)</f>
        <v>7.42</v>
      </c>
      <c r="F44" s="16">
        <v>0</v>
      </c>
      <c r="G44" s="23">
        <f>ROUND(E44*F44,2)</f>
        <v>0</v>
      </c>
      <c r="H44" s="23">
        <f>ROUND(E44-G44,2)</f>
        <v>7.42</v>
      </c>
    </row>
    <row r="45" spans="1:8" x14ac:dyDescent="0.3">
      <c r="A45" s="14" t="s">
        <v>134</v>
      </c>
      <c r="B45" s="14" t="s">
        <v>39</v>
      </c>
      <c r="C45" s="15">
        <v>17.940000000000001</v>
      </c>
      <c r="D45" s="14">
        <v>0.12770000000000001</v>
      </c>
      <c r="E45" s="23">
        <f>ROUND(C45*D45,2)</f>
        <v>2.29</v>
      </c>
      <c r="F45" s="16">
        <v>0</v>
      </c>
      <c r="G45" s="23">
        <f>ROUND(E45*F45,2)</f>
        <v>0</v>
      </c>
      <c r="H45" s="23">
        <f>ROUND(E45-G45,2)</f>
        <v>2.29</v>
      </c>
    </row>
    <row r="46" spans="1:8" x14ac:dyDescent="0.3">
      <c r="A46" s="14" t="s">
        <v>91</v>
      </c>
      <c r="B46" s="14" t="s">
        <v>39</v>
      </c>
      <c r="C46" s="15">
        <v>17.940000000000001</v>
      </c>
      <c r="D46" s="14">
        <v>1.7600000000000001E-2</v>
      </c>
      <c r="E46" s="23">
        <f>ROUND(C46*D46,2)</f>
        <v>0.32</v>
      </c>
      <c r="F46" s="16">
        <v>0</v>
      </c>
      <c r="G46" s="23">
        <f>ROUND(E46*F46,2)</f>
        <v>0</v>
      </c>
      <c r="H46" s="23">
        <f>ROUND(E46-G46,2)</f>
        <v>0.32</v>
      </c>
    </row>
    <row r="47" spans="1:8" x14ac:dyDescent="0.3">
      <c r="A47" s="13" t="s">
        <v>40</v>
      </c>
      <c r="C47" s="23"/>
      <c r="E47" s="23"/>
    </row>
    <row r="48" spans="1:8" x14ac:dyDescent="0.3">
      <c r="A48" s="14" t="s">
        <v>41</v>
      </c>
      <c r="B48" s="14" t="s">
        <v>39</v>
      </c>
      <c r="C48" s="15">
        <v>9.06</v>
      </c>
      <c r="D48" s="14">
        <v>0.20369999999999999</v>
      </c>
      <c r="E48" s="23">
        <f>ROUND(C48*D48,2)</f>
        <v>1.85</v>
      </c>
      <c r="F48" s="16">
        <v>0</v>
      </c>
      <c r="G48" s="23">
        <f>ROUND(E48*F48,2)</f>
        <v>0</v>
      </c>
      <c r="H48" s="23">
        <f>ROUND(E48-G48,2)</f>
        <v>1.85</v>
      </c>
    </row>
    <row r="49" spans="1:8" x14ac:dyDescent="0.3">
      <c r="A49" s="13" t="s">
        <v>43</v>
      </c>
      <c r="C49" s="23"/>
      <c r="E49" s="23"/>
    </row>
    <row r="50" spans="1:8" x14ac:dyDescent="0.3">
      <c r="A50" s="14" t="s">
        <v>42</v>
      </c>
      <c r="B50" s="14" t="s">
        <v>39</v>
      </c>
      <c r="C50" s="15">
        <v>9.06</v>
      </c>
      <c r="D50" s="14">
        <v>0.1285</v>
      </c>
      <c r="E50" s="23">
        <f>ROUND(C50*D50,2)</f>
        <v>1.1599999999999999</v>
      </c>
      <c r="F50" s="16">
        <v>0</v>
      </c>
      <c r="G50" s="23">
        <f>ROUND(E50*F50,2)</f>
        <v>0</v>
      </c>
      <c r="H50" s="23">
        <f>ROUND(E50-G50,2)</f>
        <v>1.1599999999999999</v>
      </c>
    </row>
    <row r="51" spans="1:8" x14ac:dyDescent="0.3">
      <c r="A51" s="14" t="s">
        <v>91</v>
      </c>
      <c r="B51" s="14" t="s">
        <v>39</v>
      </c>
      <c r="C51" s="15">
        <v>9.06</v>
      </c>
      <c r="D51" s="14">
        <v>8.8000000000000005E-3</v>
      </c>
      <c r="E51" s="23">
        <f>ROUND(C51*D51,2)</f>
        <v>0.08</v>
      </c>
      <c r="F51" s="16">
        <v>0</v>
      </c>
      <c r="G51" s="23">
        <f>ROUND(E51*F51,2)</f>
        <v>0</v>
      </c>
      <c r="H51" s="23">
        <f>ROUND(E51-G51,2)</f>
        <v>0.08</v>
      </c>
    </row>
    <row r="52" spans="1:8" x14ac:dyDescent="0.3">
      <c r="A52" s="14" t="s">
        <v>44</v>
      </c>
      <c r="B52" s="14" t="s">
        <v>39</v>
      </c>
      <c r="C52" s="15">
        <v>17.920000000000002</v>
      </c>
      <c r="D52" s="14">
        <v>0.50319999999999998</v>
      </c>
      <c r="E52" s="23">
        <f>ROUND(C52*D52,2)</f>
        <v>9.02</v>
      </c>
      <c r="F52" s="16">
        <v>0</v>
      </c>
      <c r="G52" s="23">
        <f>ROUND(E52*F52,2)</f>
        <v>0</v>
      </c>
      <c r="H52" s="23">
        <f>ROUND(E52-G52,2)</f>
        <v>9.02</v>
      </c>
    </row>
    <row r="53" spans="1:8" x14ac:dyDescent="0.3">
      <c r="A53" s="13" t="s">
        <v>45</v>
      </c>
      <c r="C53" s="23"/>
      <c r="E53" s="23"/>
    </row>
    <row r="54" spans="1:8" x14ac:dyDescent="0.3">
      <c r="A54" s="14" t="s">
        <v>38</v>
      </c>
      <c r="B54" s="14" t="s">
        <v>19</v>
      </c>
      <c r="C54" s="15">
        <v>3.44</v>
      </c>
      <c r="D54" s="14">
        <v>4.7920999999999996</v>
      </c>
      <c r="E54" s="23">
        <f>ROUND(C54*D54,2)</f>
        <v>16.48</v>
      </c>
      <c r="F54" s="16">
        <v>0</v>
      </c>
      <c r="G54" s="23">
        <f>ROUND(E54*F54,2)</f>
        <v>0</v>
      </c>
      <c r="H54" s="23">
        <f>ROUND(E54-G54,2)</f>
        <v>16.48</v>
      </c>
    </row>
    <row r="55" spans="1:8" x14ac:dyDescent="0.3">
      <c r="A55" s="14" t="s">
        <v>134</v>
      </c>
      <c r="B55" s="14" t="s">
        <v>19</v>
      </c>
      <c r="C55" s="15">
        <v>3.44</v>
      </c>
      <c r="D55" s="14">
        <v>1.742</v>
      </c>
      <c r="E55" s="23">
        <f>ROUND(C55*D55,2)</f>
        <v>5.99</v>
      </c>
      <c r="F55" s="16">
        <v>0</v>
      </c>
      <c r="G55" s="23">
        <f>ROUND(E55*F55,2)</f>
        <v>0</v>
      </c>
      <c r="H55" s="23">
        <f>ROUND(E55-G55,2)</f>
        <v>5.99</v>
      </c>
    </row>
    <row r="56" spans="1:8" x14ac:dyDescent="0.3">
      <c r="A56" s="14" t="s">
        <v>91</v>
      </c>
      <c r="B56" s="14" t="s">
        <v>19</v>
      </c>
      <c r="C56" s="15">
        <v>3.44</v>
      </c>
      <c r="D56" s="14">
        <v>0.15870000000000001</v>
      </c>
      <c r="E56" s="23">
        <f>ROUND(C56*D56,2)</f>
        <v>0.55000000000000004</v>
      </c>
      <c r="F56" s="16">
        <v>0</v>
      </c>
      <c r="G56" s="23">
        <f>ROUND(E56*F56,2)</f>
        <v>0</v>
      </c>
      <c r="H56" s="23">
        <f>ROUND(E56-G56,2)</f>
        <v>0.55000000000000004</v>
      </c>
    </row>
    <row r="57" spans="1:8" x14ac:dyDescent="0.3">
      <c r="A57" s="14" t="s">
        <v>159</v>
      </c>
      <c r="B57" s="14" t="s">
        <v>19</v>
      </c>
      <c r="C57" s="15">
        <v>3.44</v>
      </c>
      <c r="D57" s="14">
        <v>11.2011</v>
      </c>
      <c r="E57" s="23">
        <f>ROUND(C57*D57,2)</f>
        <v>38.53</v>
      </c>
      <c r="F57" s="16">
        <v>0</v>
      </c>
      <c r="G57" s="23">
        <f>ROUND(E57*F57,2)</f>
        <v>0</v>
      </c>
      <c r="H57" s="23">
        <f>ROUND(E57-G57,2)</f>
        <v>38.53</v>
      </c>
    </row>
    <row r="58" spans="1:8" x14ac:dyDescent="0.3">
      <c r="A58" s="13" t="s">
        <v>47</v>
      </c>
      <c r="C58" s="23"/>
      <c r="E58" s="23"/>
    </row>
    <row r="59" spans="1:8" x14ac:dyDescent="0.3">
      <c r="A59" s="14" t="s">
        <v>42</v>
      </c>
      <c r="B59" s="14" t="s">
        <v>48</v>
      </c>
      <c r="C59" s="15">
        <v>13.91</v>
      </c>
      <c r="D59" s="14">
        <v>1</v>
      </c>
      <c r="E59" s="23">
        <f t="shared" ref="E59:E64" si="0">ROUND(C59*D59,2)</f>
        <v>13.91</v>
      </c>
      <c r="F59" s="16">
        <v>0</v>
      </c>
      <c r="G59" s="23">
        <f t="shared" ref="G59:G64" si="1">ROUND(E59*F59,2)</f>
        <v>0</v>
      </c>
      <c r="H59" s="23">
        <f t="shared" ref="H59:H66" si="2">ROUND(E59-G59,2)</f>
        <v>13.91</v>
      </c>
    </row>
    <row r="60" spans="1:8" x14ac:dyDescent="0.3">
      <c r="A60" s="14" t="s">
        <v>38</v>
      </c>
      <c r="B60" s="14" t="s">
        <v>48</v>
      </c>
      <c r="C60" s="15">
        <v>4</v>
      </c>
      <c r="D60" s="14">
        <v>1</v>
      </c>
      <c r="E60" s="23">
        <f t="shared" si="0"/>
        <v>4</v>
      </c>
      <c r="F60" s="16">
        <v>0</v>
      </c>
      <c r="G60" s="23">
        <f t="shared" si="1"/>
        <v>0</v>
      </c>
      <c r="H60" s="23">
        <f t="shared" si="2"/>
        <v>4</v>
      </c>
    </row>
    <row r="61" spans="1:8" x14ac:dyDescent="0.3">
      <c r="A61" s="14" t="s">
        <v>134</v>
      </c>
      <c r="B61" s="14" t="s">
        <v>48</v>
      </c>
      <c r="C61" s="15">
        <v>6.16</v>
      </c>
      <c r="D61" s="14">
        <v>1</v>
      </c>
      <c r="E61" s="23">
        <f t="shared" si="0"/>
        <v>6.16</v>
      </c>
      <c r="F61" s="16">
        <v>0</v>
      </c>
      <c r="G61" s="23">
        <f t="shared" si="1"/>
        <v>0</v>
      </c>
      <c r="H61" s="23">
        <f t="shared" si="2"/>
        <v>6.16</v>
      </c>
    </row>
    <row r="62" spans="1:8" x14ac:dyDescent="0.3">
      <c r="A62" s="14" t="s">
        <v>91</v>
      </c>
      <c r="B62" s="14" t="s">
        <v>48</v>
      </c>
      <c r="C62" s="15">
        <v>0.2</v>
      </c>
      <c r="D62" s="14">
        <v>1</v>
      </c>
      <c r="E62" s="23">
        <f t="shared" si="0"/>
        <v>0.2</v>
      </c>
      <c r="F62" s="16">
        <v>0</v>
      </c>
      <c r="G62" s="23">
        <f t="shared" si="1"/>
        <v>0</v>
      </c>
      <c r="H62" s="23">
        <f t="shared" si="2"/>
        <v>0.2</v>
      </c>
    </row>
    <row r="63" spans="1:8" x14ac:dyDescent="0.3">
      <c r="A63" s="14" t="s">
        <v>159</v>
      </c>
      <c r="B63" s="14" t="s">
        <v>48</v>
      </c>
      <c r="C63" s="15">
        <v>21.95</v>
      </c>
      <c r="D63" s="14">
        <v>1</v>
      </c>
      <c r="E63" s="23">
        <f t="shared" si="0"/>
        <v>21.95</v>
      </c>
      <c r="F63" s="16">
        <v>0</v>
      </c>
      <c r="G63" s="23">
        <f t="shared" si="1"/>
        <v>0</v>
      </c>
      <c r="H63" s="23">
        <f t="shared" si="2"/>
        <v>21.95</v>
      </c>
    </row>
    <row r="64" spans="1:8" x14ac:dyDescent="0.3">
      <c r="A64" s="9" t="s">
        <v>49</v>
      </c>
      <c r="B64" s="9" t="s">
        <v>48</v>
      </c>
      <c r="C64" s="10">
        <v>36.090000000000003</v>
      </c>
      <c r="D64" s="9">
        <v>1</v>
      </c>
      <c r="E64" s="22">
        <f t="shared" si="0"/>
        <v>36.090000000000003</v>
      </c>
      <c r="F64" s="11">
        <v>0</v>
      </c>
      <c r="G64" s="22">
        <f t="shared" si="1"/>
        <v>0</v>
      </c>
      <c r="H64" s="22">
        <f t="shared" si="2"/>
        <v>36.090000000000003</v>
      </c>
    </row>
    <row r="65" spans="1:8" x14ac:dyDescent="0.3">
      <c r="A65" s="7" t="s">
        <v>50</v>
      </c>
      <c r="C65" s="23"/>
      <c r="E65" s="23">
        <f>SUM(E12:E64)</f>
        <v>830.15</v>
      </c>
      <c r="G65" s="12">
        <f>SUM(G12:G64)</f>
        <v>0</v>
      </c>
      <c r="H65" s="12">
        <f t="shared" si="2"/>
        <v>830.15</v>
      </c>
    </row>
    <row r="66" spans="1:8" x14ac:dyDescent="0.3">
      <c r="A66" s="7" t="s">
        <v>51</v>
      </c>
      <c r="C66" s="23"/>
      <c r="E66" s="23">
        <f>+E8-E65</f>
        <v>247.85000000000002</v>
      </c>
      <c r="G66" s="12">
        <f>+G8-G65</f>
        <v>0</v>
      </c>
      <c r="H66" s="12">
        <f t="shared" si="2"/>
        <v>247.85</v>
      </c>
    </row>
    <row r="67" spans="1:8" x14ac:dyDescent="0.3">
      <c r="A67" t="s">
        <v>12</v>
      </c>
      <c r="C67" s="23"/>
      <c r="E67" s="23"/>
    </row>
    <row r="68" spans="1:8" x14ac:dyDescent="0.3">
      <c r="A68" s="7" t="s">
        <v>52</v>
      </c>
      <c r="C68" s="23"/>
      <c r="E68" s="23"/>
    </row>
    <row r="69" spans="1:8" x14ac:dyDescent="0.3">
      <c r="A69" s="14" t="s">
        <v>42</v>
      </c>
      <c r="B69" s="14" t="s">
        <v>48</v>
      </c>
      <c r="C69" s="15">
        <v>28.3</v>
      </c>
      <c r="D69" s="14">
        <v>1</v>
      </c>
      <c r="E69" s="23">
        <f>ROUND(C69*D69,2)</f>
        <v>28.3</v>
      </c>
      <c r="F69" s="16">
        <v>0</v>
      </c>
      <c r="G69" s="23">
        <f>ROUND(E69*F69,2)</f>
        <v>0</v>
      </c>
      <c r="H69" s="23">
        <f t="shared" ref="H69:H76" si="3">ROUND(E69-G69,2)</f>
        <v>28.3</v>
      </c>
    </row>
    <row r="70" spans="1:8" x14ac:dyDescent="0.3">
      <c r="A70" s="14" t="s">
        <v>38</v>
      </c>
      <c r="B70" s="14" t="s">
        <v>48</v>
      </c>
      <c r="C70" s="15">
        <v>30.9</v>
      </c>
      <c r="D70" s="14">
        <v>1</v>
      </c>
      <c r="E70" s="23">
        <f>ROUND(C70*D70,2)</f>
        <v>30.9</v>
      </c>
      <c r="F70" s="16">
        <v>0</v>
      </c>
      <c r="G70" s="23">
        <f>ROUND(E70*F70,2)</f>
        <v>0</v>
      </c>
      <c r="H70" s="23">
        <f t="shared" si="3"/>
        <v>30.9</v>
      </c>
    </row>
    <row r="71" spans="1:8" x14ac:dyDescent="0.3">
      <c r="A71" s="14" t="s">
        <v>134</v>
      </c>
      <c r="B71" s="14" t="s">
        <v>48</v>
      </c>
      <c r="C71" s="15">
        <v>29.49</v>
      </c>
      <c r="D71" s="14">
        <v>1</v>
      </c>
      <c r="E71" s="23">
        <f>ROUND(C71*D71,2)</f>
        <v>29.49</v>
      </c>
      <c r="F71" s="16">
        <v>0</v>
      </c>
      <c r="G71" s="23">
        <f>ROUND(E71*F71,2)</f>
        <v>0</v>
      </c>
      <c r="H71" s="23">
        <f t="shared" si="3"/>
        <v>29.49</v>
      </c>
    </row>
    <row r="72" spans="1:8" x14ac:dyDescent="0.3">
      <c r="A72" s="14" t="s">
        <v>91</v>
      </c>
      <c r="B72" s="14" t="s">
        <v>48</v>
      </c>
      <c r="C72" s="15">
        <v>1.63</v>
      </c>
      <c r="D72" s="14">
        <v>1</v>
      </c>
      <c r="E72" s="23">
        <f>ROUND(C72*D72,2)</f>
        <v>1.63</v>
      </c>
      <c r="F72" s="16">
        <v>0</v>
      </c>
      <c r="G72" s="23">
        <f>ROUND(E72*F72,2)</f>
        <v>0</v>
      </c>
      <c r="H72" s="23">
        <f t="shared" si="3"/>
        <v>1.63</v>
      </c>
    </row>
    <row r="73" spans="1:8" x14ac:dyDescent="0.3">
      <c r="A73" s="9" t="s">
        <v>159</v>
      </c>
      <c r="B73" s="9" t="s">
        <v>48</v>
      </c>
      <c r="C73" s="10">
        <v>99.5</v>
      </c>
      <c r="D73" s="9">
        <v>1</v>
      </c>
      <c r="E73" s="22">
        <f>ROUND(C73*D73,2)</f>
        <v>99.5</v>
      </c>
      <c r="F73" s="11">
        <v>0</v>
      </c>
      <c r="G73" s="22">
        <f>ROUND(E73*F73,2)</f>
        <v>0</v>
      </c>
      <c r="H73" s="22">
        <f t="shared" si="3"/>
        <v>99.5</v>
      </c>
    </row>
    <row r="74" spans="1:8" x14ac:dyDescent="0.3">
      <c r="A74" s="7" t="s">
        <v>53</v>
      </c>
      <c r="C74" s="23"/>
      <c r="E74" s="23">
        <f>SUM(E69:E73)</f>
        <v>189.82</v>
      </c>
      <c r="G74" s="12">
        <f>SUM(G69:G73)</f>
        <v>0</v>
      </c>
      <c r="H74" s="12">
        <f t="shared" si="3"/>
        <v>189.82</v>
      </c>
    </row>
    <row r="75" spans="1:8" x14ac:dyDescent="0.3">
      <c r="A75" s="7" t="s">
        <v>54</v>
      </c>
      <c r="C75" s="23"/>
      <c r="E75" s="23">
        <f>+E65+E74</f>
        <v>1019.97</v>
      </c>
      <c r="G75" s="12">
        <f>+G65+G74</f>
        <v>0</v>
      </c>
      <c r="H75" s="12">
        <f t="shared" si="3"/>
        <v>1019.97</v>
      </c>
    </row>
    <row r="76" spans="1:8" x14ac:dyDescent="0.3">
      <c r="A76" s="7" t="s">
        <v>55</v>
      </c>
      <c r="C76" s="23"/>
      <c r="E76" s="23">
        <f>+E8-E75</f>
        <v>58.029999999999973</v>
      </c>
      <c r="G76" s="12">
        <f>+G8-G75</f>
        <v>0</v>
      </c>
      <c r="H76" s="12">
        <f t="shared" si="3"/>
        <v>58.03</v>
      </c>
    </row>
    <row r="77" spans="1:8" x14ac:dyDescent="0.3">
      <c r="A77" t="s">
        <v>120</v>
      </c>
      <c r="C77" s="23"/>
      <c r="E77" s="23"/>
    </row>
    <row r="78" spans="1:8" x14ac:dyDescent="0.3">
      <c r="A78" t="s">
        <v>425</v>
      </c>
      <c r="C78" s="23"/>
      <c r="E78" s="23"/>
    </row>
    <row r="80" spans="1:8" x14ac:dyDescent="0.3">
      <c r="A80" s="7" t="s">
        <v>121</v>
      </c>
      <c r="C80" s="23"/>
      <c r="E80" s="23"/>
    </row>
    <row r="81" spans="1:5" x14ac:dyDescent="0.3">
      <c r="A81" s="7" t="s">
        <v>122</v>
      </c>
      <c r="C81" s="23"/>
      <c r="E81" s="23"/>
    </row>
    <row r="98" spans="1:8" x14ac:dyDescent="0.3">
      <c r="A98" t="str" cm="1">
        <f t="array" aca="1" ref="A98" ca="1">MID(CELL("filename",A1),FIND("]",CELL("filename",A1))+1,256)</f>
        <v>corn8</v>
      </c>
    </row>
    <row r="99" spans="1:8" x14ac:dyDescent="0.3">
      <c r="A99" s="7" t="s">
        <v>50</v>
      </c>
      <c r="E99" s="25">
        <f>VLOOKUP(A99,$A$1:$H$98,5,FALSE)</f>
        <v>830.15</v>
      </c>
    </row>
    <row r="100" spans="1:8" x14ac:dyDescent="0.3">
      <c r="A100" s="7" t="s">
        <v>293</v>
      </c>
      <c r="E100" s="25">
        <f>VLOOKUP(A100,$A$1:$H$98,5,FALSE)</f>
        <v>189.82</v>
      </c>
    </row>
    <row r="101" spans="1:8" x14ac:dyDescent="0.3">
      <c r="A101" s="7" t="s">
        <v>294</v>
      </c>
      <c r="E101" s="25">
        <f t="shared" ref="E101" si="4">VLOOKUP(A101,$A$1:$H$98,5,FALSE)</f>
        <v>1019.97</v>
      </c>
    </row>
    <row r="102" spans="1:8" x14ac:dyDescent="0.3">
      <c r="A102" s="4" t="s">
        <v>55</v>
      </c>
      <c r="B102" s="1"/>
      <c r="C102" s="1"/>
      <c r="D102" s="1"/>
      <c r="E102" s="27">
        <f>VLOOKUP(A102,$A$1:$H$98,5,FALSE)</f>
        <v>58.029999999999973</v>
      </c>
    </row>
    <row r="104" spans="1:8" x14ac:dyDescent="0.3">
      <c r="A104" s="21" t="s">
        <v>255</v>
      </c>
      <c r="B104" s="26"/>
      <c r="C104" s="26"/>
    </row>
    <row r="105" spans="1:8" x14ac:dyDescent="0.3">
      <c r="A105" s="25">
        <f>E102</f>
        <v>58.029999999999973</v>
      </c>
      <c r="B105" s="25">
        <f ca="1">C105-Calculator!$B$16</f>
        <v>4.6000000000000005</v>
      </c>
      <c r="C105" s="25">
        <f ca="1">D105-Calculator!$B$16</f>
        <v>4.9000000000000004</v>
      </c>
      <c r="D105" s="25">
        <f ca="1">E105-Calculator!$B$16</f>
        <v>5.2</v>
      </c>
      <c r="E105" s="25" cm="1">
        <f t="array" aca="1" ref="E105" ca="1">IF(MID(CELL("filename",A1),FIND("]",CELL("filename",A1))+1,256)=Calculator!AR2,Calculator!B15,5.5)</f>
        <v>5.5</v>
      </c>
      <c r="F105" s="25">
        <f ca="1">E105+Calculator!$B$16</f>
        <v>5.8</v>
      </c>
      <c r="G105" s="25">
        <f ca="1">F105+Calculator!$B$16</f>
        <v>6.1</v>
      </c>
      <c r="H105" s="25">
        <f ca="1">G105+Calculator!$B$16</f>
        <v>6.3999999999999995</v>
      </c>
    </row>
    <row r="106" spans="1:8" x14ac:dyDescent="0.3">
      <c r="A106">
        <f ca="1">A107-Calculator!$B$12</f>
        <v>205</v>
      </c>
      <c r="B106">
        <f t="dataTable" ref="B106:H112" dt2D="1" dtr="1" r1="C7" r2="D7" ca="1"/>
        <v>-73.519999999999982</v>
      </c>
      <c r="C106">
        <v>-12.019999999999982</v>
      </c>
      <c r="D106">
        <v>49.480000000000018</v>
      </c>
      <c r="E106">
        <v>110.98000000000002</v>
      </c>
      <c r="F106">
        <v>172.48000000000002</v>
      </c>
      <c r="G106">
        <v>233.98000000000002</v>
      </c>
      <c r="H106">
        <v>295.48</v>
      </c>
    </row>
    <row r="107" spans="1:8" x14ac:dyDescent="0.3">
      <c r="A107">
        <f ca="1">A108-Calculator!$B$12</f>
        <v>210</v>
      </c>
      <c r="B107">
        <v>-51.669999999999845</v>
      </c>
      <c r="C107">
        <v>11.330000000000155</v>
      </c>
      <c r="D107">
        <v>74.330000000000155</v>
      </c>
      <c r="E107">
        <v>137.33000000000015</v>
      </c>
      <c r="F107">
        <v>200.33000000000015</v>
      </c>
      <c r="G107">
        <v>263.33000000000015</v>
      </c>
      <c r="H107">
        <v>326.33000000000015</v>
      </c>
    </row>
    <row r="108" spans="1:8" x14ac:dyDescent="0.3">
      <c r="A108">
        <f ca="1">A109-Calculator!$B$12</f>
        <v>215</v>
      </c>
      <c r="B108">
        <v>-29.819999999999936</v>
      </c>
      <c r="C108">
        <v>34.680000000000064</v>
      </c>
      <c r="D108">
        <v>99.180000000000064</v>
      </c>
      <c r="E108">
        <v>163.68000000000006</v>
      </c>
      <c r="F108">
        <v>228.18000000000006</v>
      </c>
      <c r="G108">
        <v>292.68000000000006</v>
      </c>
      <c r="H108">
        <v>357.18000000000006</v>
      </c>
    </row>
    <row r="109" spans="1:8" x14ac:dyDescent="0.3">
      <c r="A109" cm="1">
        <f t="array" aca="1" ref="A109" ca="1">IF(MID(CELL("filename",A1),FIND("]",CELL("filename",A1))+1,256)=Calculator!AR2,Calculator!B11,220)</f>
        <v>220</v>
      </c>
      <c r="B109">
        <v>-7.9700000000000273</v>
      </c>
      <c r="C109">
        <v>58.029999999999973</v>
      </c>
      <c r="D109">
        <v>124.02999999999997</v>
      </c>
      <c r="E109">
        <v>190.02999999999997</v>
      </c>
      <c r="F109">
        <v>256.02999999999997</v>
      </c>
      <c r="G109">
        <v>322.02999999999997</v>
      </c>
      <c r="H109">
        <v>388.03</v>
      </c>
    </row>
    <row r="110" spans="1:8" x14ac:dyDescent="0.3">
      <c r="A110">
        <f ca="1">A109+Calculator!$B$12</f>
        <v>225</v>
      </c>
      <c r="B110">
        <v>13.880000000000109</v>
      </c>
      <c r="C110">
        <v>81.380000000000109</v>
      </c>
      <c r="D110">
        <v>148.88000000000011</v>
      </c>
      <c r="E110">
        <v>216.38000000000011</v>
      </c>
      <c r="F110">
        <v>283.88000000000011</v>
      </c>
      <c r="G110">
        <v>351.38000000000011</v>
      </c>
      <c r="H110">
        <v>418.88000000000011</v>
      </c>
    </row>
    <row r="111" spans="1:8" x14ac:dyDescent="0.3">
      <c r="A111">
        <f ca="1">A110+Calculator!$B$12</f>
        <v>230</v>
      </c>
      <c r="B111">
        <v>35.730000000000018</v>
      </c>
      <c r="C111">
        <v>104.73000000000002</v>
      </c>
      <c r="D111">
        <v>173.73000000000002</v>
      </c>
      <c r="E111">
        <v>242.73000000000002</v>
      </c>
      <c r="F111">
        <v>311.73</v>
      </c>
      <c r="G111">
        <v>380.73</v>
      </c>
      <c r="H111">
        <v>449.73</v>
      </c>
    </row>
    <row r="112" spans="1:8" x14ac:dyDescent="0.3">
      <c r="A112">
        <f ca="1">A111+Calculator!$B$12</f>
        <v>235</v>
      </c>
      <c r="B112">
        <v>57.580000000000155</v>
      </c>
      <c r="C112">
        <v>128.08000000000015</v>
      </c>
      <c r="D112">
        <v>198.58000000000015</v>
      </c>
      <c r="E112">
        <v>269.08000000000015</v>
      </c>
      <c r="F112">
        <v>339.58000000000015</v>
      </c>
      <c r="G112">
        <v>410.08000000000015</v>
      </c>
      <c r="H112">
        <v>480.58000000000015</v>
      </c>
    </row>
    <row r="115" spans="1:8" x14ac:dyDescent="0.3">
      <c r="A115" s="21" t="s">
        <v>256</v>
      </c>
    </row>
    <row r="116" spans="1:8" x14ac:dyDescent="0.3">
      <c r="A116" s="25">
        <f>E102</f>
        <v>58.029999999999973</v>
      </c>
      <c r="B116" s="25">
        <f ca="1">C116-Calculator!$B$29</f>
        <v>5.2000000000000011</v>
      </c>
      <c r="C116" s="25">
        <f ca="1">D116-Calculator!$B$29</f>
        <v>5.3000000000000007</v>
      </c>
      <c r="D116" s="25">
        <f ca="1">E116-Calculator!$B$29</f>
        <v>5.4</v>
      </c>
      <c r="E116" s="25" cm="1">
        <f t="array" aca="1" ref="E116" ca="1">IF(MID(CELL("filename",A1),FIND("]",CELL("filename",A1))+1,256)=Calculator!AS2,Calculator!B28,5.5)</f>
        <v>5.5</v>
      </c>
      <c r="F116" s="25">
        <f ca="1">E116+Calculator!$B$29</f>
        <v>5.6</v>
      </c>
      <c r="G116" s="25">
        <f ca="1">F116+Calculator!$B$29</f>
        <v>5.6999999999999993</v>
      </c>
      <c r="H116" s="25">
        <f ca="1">G116+Calculator!$B$29</f>
        <v>5.7999999999999989</v>
      </c>
    </row>
    <row r="117" spans="1:8" x14ac:dyDescent="0.3">
      <c r="A117">
        <f ca="1">A118-Calculator!$B$25</f>
        <v>205</v>
      </c>
      <c r="B117">
        <f t="dataTable" ref="B117:H123" dt2D="1" dtr="1" r1="C7" r2="D7" ca="1"/>
        <v>49.480000000000018</v>
      </c>
      <c r="C117">
        <v>69.980000000000018</v>
      </c>
      <c r="D117">
        <v>90.480000000000018</v>
      </c>
      <c r="E117">
        <v>110.98000000000002</v>
      </c>
      <c r="F117">
        <v>131.48000000000002</v>
      </c>
      <c r="G117">
        <v>151.98000000000002</v>
      </c>
      <c r="H117">
        <v>172.48000000000002</v>
      </c>
    </row>
    <row r="118" spans="1:8" x14ac:dyDescent="0.3">
      <c r="A118">
        <f ca="1">A119-Calculator!$B$25</f>
        <v>210</v>
      </c>
      <c r="B118">
        <v>74.330000000000155</v>
      </c>
      <c r="C118">
        <v>95.330000000000155</v>
      </c>
      <c r="D118">
        <v>116.33000000000015</v>
      </c>
      <c r="E118">
        <v>137.33000000000015</v>
      </c>
      <c r="F118">
        <v>158.33000000000015</v>
      </c>
      <c r="G118">
        <v>179.33000000000015</v>
      </c>
      <c r="H118">
        <v>200.33000000000015</v>
      </c>
    </row>
    <row r="119" spans="1:8" x14ac:dyDescent="0.3">
      <c r="A119">
        <f ca="1">A120-Calculator!$B$25</f>
        <v>215</v>
      </c>
      <c r="B119">
        <v>99.180000000000064</v>
      </c>
      <c r="C119">
        <v>120.68000000000006</v>
      </c>
      <c r="D119">
        <v>142.18000000000006</v>
      </c>
      <c r="E119">
        <v>163.68000000000006</v>
      </c>
      <c r="F119">
        <v>185.18000000000006</v>
      </c>
      <c r="G119">
        <v>206.68000000000006</v>
      </c>
      <c r="H119">
        <v>228.18000000000006</v>
      </c>
    </row>
    <row r="120" spans="1:8" x14ac:dyDescent="0.3">
      <c r="A120" cm="1">
        <f t="array" aca="1" ref="A120" ca="1">IF(MID(CELL("filename",A1),FIND("]",CELL("filename",A1))+1,256)=Calculator!AS2,Calculator!B24,220)</f>
        <v>220</v>
      </c>
      <c r="B120">
        <v>124.02999999999997</v>
      </c>
      <c r="C120">
        <v>146.02999999999997</v>
      </c>
      <c r="D120">
        <v>168.02999999999997</v>
      </c>
      <c r="E120">
        <v>190.02999999999997</v>
      </c>
      <c r="F120">
        <v>212.02999999999997</v>
      </c>
      <c r="G120">
        <v>234.02999999999997</v>
      </c>
      <c r="H120">
        <v>256.02999999999997</v>
      </c>
    </row>
    <row r="121" spans="1:8" x14ac:dyDescent="0.3">
      <c r="A121">
        <f ca="1">A120+Calculator!$B$25</f>
        <v>225</v>
      </c>
      <c r="B121">
        <v>148.88000000000011</v>
      </c>
      <c r="C121">
        <v>171.38000000000011</v>
      </c>
      <c r="D121">
        <v>193.88000000000011</v>
      </c>
      <c r="E121">
        <v>216.38000000000011</v>
      </c>
      <c r="F121">
        <v>238.88000000000011</v>
      </c>
      <c r="G121">
        <v>261.38000000000011</v>
      </c>
      <c r="H121">
        <v>283.88000000000011</v>
      </c>
    </row>
    <row r="122" spans="1:8" x14ac:dyDescent="0.3">
      <c r="A122">
        <f ca="1">A121+Calculator!$B$25</f>
        <v>230</v>
      </c>
      <c r="B122">
        <v>173.73000000000002</v>
      </c>
      <c r="C122">
        <v>196.73000000000002</v>
      </c>
      <c r="D122">
        <v>219.73000000000002</v>
      </c>
      <c r="E122">
        <v>242.73000000000002</v>
      </c>
      <c r="F122">
        <v>265.73</v>
      </c>
      <c r="G122">
        <v>288.73</v>
      </c>
      <c r="H122">
        <v>311.73</v>
      </c>
    </row>
    <row r="123" spans="1:8" x14ac:dyDescent="0.3">
      <c r="A123">
        <f ca="1">A122+Calculator!$B$25</f>
        <v>235</v>
      </c>
      <c r="B123">
        <v>198.58000000000015</v>
      </c>
      <c r="C123">
        <v>222.08000000000015</v>
      </c>
      <c r="D123">
        <v>245.58000000000015</v>
      </c>
      <c r="E123">
        <v>269.08000000000015</v>
      </c>
      <c r="F123">
        <v>292.58000000000015</v>
      </c>
      <c r="G123">
        <v>316.08000000000015</v>
      </c>
      <c r="H123">
        <v>339.58000000000015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E0897-BD78-4C57-A97C-34B563ABC29F}">
  <dimension ref="A1:H123"/>
  <sheetViews>
    <sheetView topLeftCell="A100" workbookViewId="0">
      <selection activeCell="E116" sqref="E116"/>
    </sheetView>
  </sheetViews>
  <sheetFormatPr defaultRowHeight="14.4" x14ac:dyDescent="0.3"/>
  <cols>
    <col min="1" max="1" width="21.6640625" customWidth="1"/>
    <col min="4" max="4" width="10.33203125" bestFit="1" customWidth="1"/>
    <col min="5" max="5" width="14.5546875" bestFit="1" customWidth="1"/>
    <col min="8" max="8" width="10.6640625" customWidth="1"/>
  </cols>
  <sheetData>
    <row r="1" spans="1:8" x14ac:dyDescent="0.3">
      <c r="A1" s="80" t="s">
        <v>218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153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427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56</v>
      </c>
      <c r="B7" s="9" t="s">
        <v>124</v>
      </c>
      <c r="C7" s="28">
        <f>IF(Calculator!B7="Corn",Calculator!B15,IF(Calculator!B20="Corn",Calculator!B28,5.17))</f>
        <v>4.9000000000000004</v>
      </c>
      <c r="D7" s="29">
        <f>IF(Calculator!B7="Corn",Calculator!B11,IF(Calculator!B20="Corn",Calculator!B24,170))</f>
        <v>220</v>
      </c>
      <c r="E7" s="22">
        <f>ROUND(C7*D7,2)</f>
        <v>1078</v>
      </c>
      <c r="F7" s="11">
        <v>0</v>
      </c>
      <c r="G7" s="22">
        <f>ROUND(E7*F7,2)</f>
        <v>0</v>
      </c>
      <c r="H7" s="22">
        <f>ROUND(E7-G7,2)</f>
        <v>1078</v>
      </c>
    </row>
    <row r="8" spans="1:8" x14ac:dyDescent="0.3">
      <c r="A8" s="7" t="s">
        <v>11</v>
      </c>
      <c r="C8" s="23"/>
      <c r="E8" s="23">
        <f>SUM(E7:E7)</f>
        <v>1078</v>
      </c>
      <c r="G8" s="12">
        <f>SUM(G7:G7)</f>
        <v>0</v>
      </c>
      <c r="H8" s="12">
        <f>ROUND(E8-G8,2)</f>
        <v>1078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1</v>
      </c>
      <c r="E12" s="23">
        <f>ROUND(C12*D12,2)</f>
        <v>8.11</v>
      </c>
      <c r="F12" s="16">
        <v>0</v>
      </c>
      <c r="G12" s="23">
        <f>ROUND(E12*F12,2)</f>
        <v>0</v>
      </c>
      <c r="H12" s="23">
        <f>ROUND(E12-G12,2)</f>
        <v>8.11</v>
      </c>
    </row>
    <row r="13" spans="1:8" x14ac:dyDescent="0.3">
      <c r="A13" s="14" t="s">
        <v>57</v>
      </c>
      <c r="B13" s="14" t="s">
        <v>16</v>
      </c>
      <c r="C13" s="15">
        <v>6.87</v>
      </c>
      <c r="D13" s="14">
        <v>1</v>
      </c>
      <c r="E13" s="23">
        <f>ROUND(C13*D13,2)</f>
        <v>6.87</v>
      </c>
      <c r="F13" s="16">
        <v>0</v>
      </c>
      <c r="G13" s="23">
        <f>ROUND(E13*F13,2)</f>
        <v>0</v>
      </c>
      <c r="H13" s="23">
        <f>ROUND(E13-G13,2)</f>
        <v>6.87</v>
      </c>
    </row>
    <row r="14" spans="1:8" x14ac:dyDescent="0.3">
      <c r="A14" s="13" t="s">
        <v>20</v>
      </c>
      <c r="C14" s="23"/>
      <c r="E14" s="23"/>
    </row>
    <row r="15" spans="1:8" x14ac:dyDescent="0.3">
      <c r="A15" s="14" t="s">
        <v>154</v>
      </c>
      <c r="B15" s="14" t="s">
        <v>21</v>
      </c>
      <c r="C15" s="15">
        <v>47.21</v>
      </c>
      <c r="D15" s="14">
        <v>1.63</v>
      </c>
      <c r="E15" s="23">
        <f>ROUND(C15*D15,2)</f>
        <v>76.95</v>
      </c>
      <c r="F15" s="16">
        <v>0</v>
      </c>
      <c r="G15" s="23">
        <f>ROUND(E15*F15,2)</f>
        <v>0</v>
      </c>
      <c r="H15" s="23">
        <f>ROUND(E15-G15,2)</f>
        <v>76.95</v>
      </c>
    </row>
    <row r="16" spans="1:8" x14ac:dyDescent="0.3">
      <c r="A16" s="14" t="s">
        <v>22</v>
      </c>
      <c r="B16" s="14" t="s">
        <v>21</v>
      </c>
      <c r="C16" s="15">
        <v>36.200000000000003</v>
      </c>
      <c r="D16" s="14">
        <v>1.25</v>
      </c>
      <c r="E16" s="23">
        <f>ROUND(C16*D16,2)</f>
        <v>45.25</v>
      </c>
      <c r="F16" s="16">
        <v>0</v>
      </c>
      <c r="G16" s="23">
        <f>ROUND(E16*F16,2)</f>
        <v>0</v>
      </c>
      <c r="H16" s="23">
        <f>ROUND(E16-G16,2)</f>
        <v>45.25</v>
      </c>
    </row>
    <row r="17" spans="1:8" x14ac:dyDescent="0.3">
      <c r="A17" s="14" t="s">
        <v>148</v>
      </c>
      <c r="B17" s="14" t="s">
        <v>19</v>
      </c>
      <c r="C17" s="15">
        <v>4.66</v>
      </c>
      <c r="D17" s="14">
        <v>5</v>
      </c>
      <c r="E17" s="23">
        <f>ROUND(C17*D17,2)</f>
        <v>23.3</v>
      </c>
      <c r="F17" s="16">
        <v>0</v>
      </c>
      <c r="G17" s="23">
        <f>ROUND(E17*F17,2)</f>
        <v>0</v>
      </c>
      <c r="H17" s="23">
        <f>ROUND(E17-G17,2)</f>
        <v>23.3</v>
      </c>
    </row>
    <row r="18" spans="1:8" x14ac:dyDescent="0.3">
      <c r="A18" s="14" t="s">
        <v>103</v>
      </c>
      <c r="B18" s="14" t="s">
        <v>19</v>
      </c>
      <c r="C18" s="15">
        <v>4</v>
      </c>
      <c r="D18" s="14">
        <v>43.834800000000001</v>
      </c>
      <c r="E18" s="23">
        <f>ROUND(C18*D18,2)</f>
        <v>175.34</v>
      </c>
      <c r="F18" s="16">
        <v>0</v>
      </c>
      <c r="G18" s="23">
        <f>ROUND(E18*F18,2)</f>
        <v>0</v>
      </c>
      <c r="H18" s="23">
        <f>ROUND(E18-G18,2)</f>
        <v>175.34</v>
      </c>
    </row>
    <row r="19" spans="1:8" x14ac:dyDescent="0.3">
      <c r="A19" s="13" t="s">
        <v>24</v>
      </c>
      <c r="C19" s="23"/>
      <c r="E19" s="23"/>
    </row>
    <row r="20" spans="1:8" x14ac:dyDescent="0.3">
      <c r="A20" s="14" t="s">
        <v>25</v>
      </c>
      <c r="B20" s="14" t="s">
        <v>18</v>
      </c>
      <c r="C20" s="15">
        <v>0.25</v>
      </c>
      <c r="D20" s="14">
        <v>32</v>
      </c>
      <c r="E20" s="23">
        <f>ROUND(C20*D20,2)</f>
        <v>8</v>
      </c>
      <c r="F20" s="16">
        <v>0</v>
      </c>
      <c r="G20" s="23">
        <f>ROUND(E20*F20,2)</f>
        <v>0</v>
      </c>
      <c r="H20" s="23">
        <f>ROUND(E20-G20,2)</f>
        <v>8</v>
      </c>
    </row>
    <row r="21" spans="1:8" x14ac:dyDescent="0.3">
      <c r="A21" s="14" t="s">
        <v>59</v>
      </c>
      <c r="B21" s="14" t="s">
        <v>26</v>
      </c>
      <c r="C21" s="15">
        <v>14.29</v>
      </c>
      <c r="D21" s="14">
        <v>0.5</v>
      </c>
      <c r="E21" s="23">
        <f>ROUND(C21*D21,2)</f>
        <v>7.15</v>
      </c>
      <c r="F21" s="16">
        <v>0</v>
      </c>
      <c r="G21" s="23">
        <f>ROUND(E21*F21,2)</f>
        <v>0</v>
      </c>
      <c r="H21" s="23">
        <f>ROUND(E21-G21,2)</f>
        <v>7.15</v>
      </c>
    </row>
    <row r="22" spans="1:8" x14ac:dyDescent="0.3">
      <c r="A22" s="14" t="s">
        <v>104</v>
      </c>
      <c r="B22" s="14" t="s">
        <v>26</v>
      </c>
      <c r="C22" s="15">
        <v>15.01</v>
      </c>
      <c r="D22" s="14">
        <v>1</v>
      </c>
      <c r="E22" s="23">
        <f>ROUND(C22*D22,2)</f>
        <v>15.01</v>
      </c>
      <c r="F22" s="16">
        <v>0</v>
      </c>
      <c r="G22" s="23">
        <f>ROUND(E22*F22,2)</f>
        <v>0</v>
      </c>
      <c r="H22" s="23">
        <f>ROUND(E22-G22,2)</f>
        <v>15.01</v>
      </c>
    </row>
    <row r="23" spans="1:8" x14ac:dyDescent="0.3">
      <c r="A23" s="14" t="s">
        <v>127</v>
      </c>
      <c r="B23" s="14" t="s">
        <v>26</v>
      </c>
      <c r="C23" s="15">
        <v>2.71</v>
      </c>
      <c r="D23" s="14">
        <v>4</v>
      </c>
      <c r="E23" s="23">
        <f>ROUND(C23*D23,2)</f>
        <v>10.84</v>
      </c>
      <c r="F23" s="16">
        <v>0</v>
      </c>
      <c r="G23" s="23">
        <f>ROUND(E23*F23,2)</f>
        <v>0</v>
      </c>
      <c r="H23" s="23">
        <f>ROUND(E23-G23,2)</f>
        <v>10.84</v>
      </c>
    </row>
    <row r="24" spans="1:8" x14ac:dyDescent="0.3">
      <c r="A24" s="14" t="s">
        <v>128</v>
      </c>
      <c r="B24" s="14" t="s">
        <v>26</v>
      </c>
      <c r="C24" s="15">
        <v>9.6300000000000008</v>
      </c>
      <c r="D24" s="14">
        <v>3.6</v>
      </c>
      <c r="E24" s="23">
        <f>ROUND(C24*D24,2)</f>
        <v>34.67</v>
      </c>
      <c r="F24" s="16">
        <v>0</v>
      </c>
      <c r="G24" s="23">
        <f>ROUND(E24*F24,2)</f>
        <v>0</v>
      </c>
      <c r="H24" s="23">
        <f>ROUND(E24-G24,2)</f>
        <v>34.67</v>
      </c>
    </row>
    <row r="25" spans="1:8" x14ac:dyDescent="0.3">
      <c r="A25" s="13" t="s">
        <v>27</v>
      </c>
      <c r="C25" s="23"/>
      <c r="E25" s="23"/>
    </row>
    <row r="26" spans="1:8" x14ac:dyDescent="0.3">
      <c r="A26" s="14" t="s">
        <v>110</v>
      </c>
      <c r="B26" s="14" t="s">
        <v>18</v>
      </c>
      <c r="C26" s="15">
        <v>0.56000000000000005</v>
      </c>
      <c r="D26" s="14">
        <v>6.4020000000000001</v>
      </c>
      <c r="E26" s="23">
        <f>ROUND(C26*D26,2)</f>
        <v>3.59</v>
      </c>
      <c r="F26" s="16">
        <v>0</v>
      </c>
      <c r="G26" s="23">
        <f>ROUND(E26*F26,2)</f>
        <v>0</v>
      </c>
      <c r="H26" s="23">
        <f>ROUND(E26-G26,2)</f>
        <v>3.59</v>
      </c>
    </row>
    <row r="27" spans="1:8" x14ac:dyDescent="0.3">
      <c r="A27" s="13" t="s">
        <v>33</v>
      </c>
      <c r="C27" s="23"/>
      <c r="E27" s="23"/>
    </row>
    <row r="28" spans="1:8" x14ac:dyDescent="0.3">
      <c r="A28" s="14" t="s">
        <v>150</v>
      </c>
      <c r="B28" s="14" t="s">
        <v>60</v>
      </c>
      <c r="C28" s="15">
        <v>3.61</v>
      </c>
      <c r="D28" s="14">
        <v>28</v>
      </c>
      <c r="E28" s="23">
        <f>ROUND(C28*D28,2)</f>
        <v>101.08</v>
      </c>
      <c r="F28" s="16">
        <v>0</v>
      </c>
      <c r="G28" s="23">
        <f>ROUND(E28*F28,2)</f>
        <v>0</v>
      </c>
      <c r="H28" s="23">
        <f>ROUND(E28-G28,2)</f>
        <v>101.08</v>
      </c>
    </row>
    <row r="29" spans="1:8" x14ac:dyDescent="0.3">
      <c r="A29" s="13" t="s">
        <v>114</v>
      </c>
      <c r="C29" s="23"/>
      <c r="E29" s="23"/>
    </row>
    <row r="30" spans="1:8" x14ac:dyDescent="0.3">
      <c r="A30" s="14" t="s">
        <v>115</v>
      </c>
      <c r="B30" s="14" t="s">
        <v>26</v>
      </c>
      <c r="C30" s="15">
        <v>3.3</v>
      </c>
      <c r="D30" s="14">
        <v>0.6</v>
      </c>
      <c r="E30" s="23">
        <f>ROUND(C30*D30,2)</f>
        <v>1.98</v>
      </c>
      <c r="F30" s="16">
        <v>0</v>
      </c>
      <c r="G30" s="23">
        <f>ROUND(E30*F30,2)</f>
        <v>0</v>
      </c>
      <c r="H30" s="23">
        <f>ROUND(E30-G30,2)</f>
        <v>1.98</v>
      </c>
    </row>
    <row r="31" spans="1:8" x14ac:dyDescent="0.3">
      <c r="A31" s="13" t="s">
        <v>131</v>
      </c>
      <c r="C31" s="23"/>
      <c r="E31" s="23"/>
    </row>
    <row r="32" spans="1:8" x14ac:dyDescent="0.3">
      <c r="A32" s="14" t="s">
        <v>132</v>
      </c>
      <c r="B32" s="14" t="s">
        <v>124</v>
      </c>
      <c r="C32" s="15">
        <v>0.23</v>
      </c>
      <c r="D32" s="14">
        <f>D7</f>
        <v>220</v>
      </c>
      <c r="E32" s="23">
        <f>ROUND(C32*D32,2)</f>
        <v>50.6</v>
      </c>
      <c r="F32" s="16">
        <v>0</v>
      </c>
      <c r="G32" s="23">
        <f>ROUND(E32*F32,2)</f>
        <v>0</v>
      </c>
      <c r="H32" s="23">
        <f>ROUND(E32-G32,2)</f>
        <v>50.6</v>
      </c>
    </row>
    <row r="33" spans="1:8" x14ac:dyDescent="0.3">
      <c r="A33" s="13" t="s">
        <v>34</v>
      </c>
      <c r="C33" s="23"/>
      <c r="E33" s="23"/>
    </row>
    <row r="34" spans="1:8" x14ac:dyDescent="0.3">
      <c r="A34" s="14" t="s">
        <v>35</v>
      </c>
      <c r="B34" s="14" t="s">
        <v>36</v>
      </c>
      <c r="C34" s="15">
        <v>65</v>
      </c>
      <c r="D34" s="14">
        <v>0.66600000000000004</v>
      </c>
      <c r="E34" s="23">
        <f>ROUND(C34*D34,2)</f>
        <v>43.29</v>
      </c>
      <c r="F34" s="16">
        <v>0</v>
      </c>
      <c r="G34" s="23">
        <f>ROUND(E34*F34,2)</f>
        <v>0</v>
      </c>
      <c r="H34" s="23">
        <f>ROUND(E34-G34,2)</f>
        <v>43.29</v>
      </c>
    </row>
    <row r="35" spans="1:8" x14ac:dyDescent="0.3">
      <c r="A35" s="13" t="s">
        <v>116</v>
      </c>
      <c r="C35" s="23"/>
      <c r="E35" s="23"/>
    </row>
    <row r="36" spans="1:8" x14ac:dyDescent="0.3">
      <c r="A36" s="14" t="s">
        <v>133</v>
      </c>
      <c r="B36" s="14" t="s">
        <v>48</v>
      </c>
      <c r="C36" s="15">
        <v>6</v>
      </c>
      <c r="D36" s="14">
        <v>1</v>
      </c>
      <c r="E36" s="23">
        <f>ROUND(C36*D36,2)</f>
        <v>6</v>
      </c>
      <c r="F36" s="16">
        <v>0</v>
      </c>
      <c r="G36" s="23">
        <f>ROUND(E36*F36,2)</f>
        <v>0</v>
      </c>
      <c r="H36" s="23">
        <f>ROUND(E36-G36,2)</f>
        <v>6</v>
      </c>
    </row>
    <row r="37" spans="1:8" x14ac:dyDescent="0.3">
      <c r="A37" s="13" t="s">
        <v>118</v>
      </c>
      <c r="C37" s="23"/>
      <c r="E37" s="23"/>
    </row>
    <row r="38" spans="1:8" x14ac:dyDescent="0.3">
      <c r="A38" s="14" t="s">
        <v>119</v>
      </c>
      <c r="B38" s="14" t="s">
        <v>48</v>
      </c>
      <c r="C38" s="15">
        <v>10</v>
      </c>
      <c r="D38" s="14">
        <v>0.33300000000000002</v>
      </c>
      <c r="E38" s="23">
        <f>ROUND(C38*D38,2)</f>
        <v>3.33</v>
      </c>
      <c r="F38" s="16">
        <v>0</v>
      </c>
      <c r="G38" s="23">
        <f>ROUND(E38*F38,2)</f>
        <v>0</v>
      </c>
      <c r="H38" s="23">
        <f>ROUND(E38-G38,2)</f>
        <v>3.33</v>
      </c>
    </row>
    <row r="39" spans="1:8" x14ac:dyDescent="0.3">
      <c r="A39" s="13" t="s">
        <v>37</v>
      </c>
      <c r="C39" s="23"/>
      <c r="E39" s="23"/>
    </row>
    <row r="40" spans="1:8" x14ac:dyDescent="0.3">
      <c r="A40" s="14" t="s">
        <v>38</v>
      </c>
      <c r="B40" s="14" t="s">
        <v>39</v>
      </c>
      <c r="C40" s="15">
        <v>17.940000000000001</v>
      </c>
      <c r="D40" s="14">
        <v>0.36170000000000002</v>
      </c>
      <c r="E40" s="23">
        <f>ROUND(C40*D40,2)</f>
        <v>6.49</v>
      </c>
      <c r="F40" s="16">
        <v>0</v>
      </c>
      <c r="G40" s="23">
        <f>ROUND(E40*F40,2)</f>
        <v>0</v>
      </c>
      <c r="H40" s="23">
        <f>ROUND(E40-G40,2)</f>
        <v>6.49</v>
      </c>
    </row>
    <row r="41" spans="1:8" x14ac:dyDescent="0.3">
      <c r="A41" s="14" t="s">
        <v>134</v>
      </c>
      <c r="B41" s="14" t="s">
        <v>39</v>
      </c>
      <c r="C41" s="15">
        <v>17.940000000000001</v>
      </c>
      <c r="D41" s="14">
        <v>0.12770000000000001</v>
      </c>
      <c r="E41" s="23">
        <f>ROUND(C41*D41,2)</f>
        <v>2.29</v>
      </c>
      <c r="F41" s="16">
        <v>0</v>
      </c>
      <c r="G41" s="23">
        <f>ROUND(E41*F41,2)</f>
        <v>0</v>
      </c>
      <c r="H41" s="23">
        <f>ROUND(E41-G41,2)</f>
        <v>2.29</v>
      </c>
    </row>
    <row r="42" spans="1:8" x14ac:dyDescent="0.3">
      <c r="A42" s="13" t="s">
        <v>43</v>
      </c>
      <c r="C42" s="23"/>
      <c r="E42" s="23"/>
    </row>
    <row r="43" spans="1:8" x14ac:dyDescent="0.3">
      <c r="A43" s="14" t="s">
        <v>42</v>
      </c>
      <c r="B43" s="14" t="s">
        <v>39</v>
      </c>
      <c r="C43" s="15">
        <v>9.06</v>
      </c>
      <c r="D43" s="14">
        <v>0.1832</v>
      </c>
      <c r="E43" s="23">
        <f>ROUND(C43*D43,2)</f>
        <v>1.66</v>
      </c>
      <c r="F43" s="16">
        <v>0</v>
      </c>
      <c r="G43" s="23">
        <f>ROUND(E43*F43,2)</f>
        <v>0</v>
      </c>
      <c r="H43" s="23">
        <f>ROUND(E43-G43,2)</f>
        <v>1.66</v>
      </c>
    </row>
    <row r="44" spans="1:8" x14ac:dyDescent="0.3">
      <c r="A44" s="14" t="s">
        <v>44</v>
      </c>
      <c r="B44" s="14" t="s">
        <v>39</v>
      </c>
      <c r="C44" s="15">
        <v>17.940000000000001</v>
      </c>
      <c r="D44" s="14">
        <v>0.44040000000000001</v>
      </c>
      <c r="E44" s="23">
        <f>ROUND(C44*D44,2)</f>
        <v>7.9</v>
      </c>
      <c r="F44" s="16">
        <v>0</v>
      </c>
      <c r="G44" s="23">
        <f>ROUND(E44*F44,2)</f>
        <v>0</v>
      </c>
      <c r="H44" s="23">
        <f>ROUND(E44-G44,2)</f>
        <v>7.9</v>
      </c>
    </row>
    <row r="45" spans="1:8" x14ac:dyDescent="0.3">
      <c r="A45" s="13" t="s">
        <v>45</v>
      </c>
      <c r="C45" s="23"/>
      <c r="E45" s="23"/>
    </row>
    <row r="46" spans="1:8" x14ac:dyDescent="0.3">
      <c r="A46" s="14" t="s">
        <v>38</v>
      </c>
      <c r="B46" s="14" t="s">
        <v>19</v>
      </c>
      <c r="C46" s="15">
        <v>3.44</v>
      </c>
      <c r="D46" s="14">
        <v>4.1883999999999997</v>
      </c>
      <c r="E46" s="23">
        <f>ROUND(C46*D46,2)</f>
        <v>14.41</v>
      </c>
      <c r="F46" s="16">
        <v>0</v>
      </c>
      <c r="G46" s="23">
        <f>ROUND(E46*F46,2)</f>
        <v>0</v>
      </c>
      <c r="H46" s="23">
        <f>ROUND(E46-G46,2)</f>
        <v>14.41</v>
      </c>
    </row>
    <row r="47" spans="1:8" x14ac:dyDescent="0.3">
      <c r="A47" s="14" t="s">
        <v>134</v>
      </c>
      <c r="B47" s="14" t="s">
        <v>19</v>
      </c>
      <c r="C47" s="15">
        <v>3.44</v>
      </c>
      <c r="D47" s="14">
        <v>1.742</v>
      </c>
      <c r="E47" s="23">
        <f>ROUND(C47*D47,2)</f>
        <v>5.99</v>
      </c>
      <c r="F47" s="16">
        <v>0</v>
      </c>
      <c r="G47" s="23">
        <f>ROUND(E47*F47,2)</f>
        <v>0</v>
      </c>
      <c r="H47" s="23">
        <f>ROUND(E47-G47,2)</f>
        <v>5.99</v>
      </c>
    </row>
    <row r="48" spans="1:8" x14ac:dyDescent="0.3">
      <c r="A48" s="13" t="s">
        <v>47</v>
      </c>
      <c r="C48" s="23"/>
      <c r="E48" s="23"/>
    </row>
    <row r="49" spans="1:8" x14ac:dyDescent="0.3">
      <c r="A49" s="14" t="s">
        <v>42</v>
      </c>
      <c r="B49" s="14" t="s">
        <v>48</v>
      </c>
      <c r="C49" s="15">
        <v>10.46</v>
      </c>
      <c r="D49" s="14">
        <v>1</v>
      </c>
      <c r="E49" s="23">
        <f>ROUND(C49*D49,2)</f>
        <v>10.46</v>
      </c>
      <c r="F49" s="16">
        <v>0</v>
      </c>
      <c r="G49" s="23">
        <f>ROUND(E49*F49,2)</f>
        <v>0</v>
      </c>
      <c r="H49" s="23">
        <f t="shared" ref="H49:H54" si="0">ROUND(E49-G49,2)</f>
        <v>10.46</v>
      </c>
    </row>
    <row r="50" spans="1:8" x14ac:dyDescent="0.3">
      <c r="A50" s="14" t="s">
        <v>38</v>
      </c>
      <c r="B50" s="14" t="s">
        <v>48</v>
      </c>
      <c r="C50" s="15">
        <v>3.5</v>
      </c>
      <c r="D50" s="14">
        <v>1</v>
      </c>
      <c r="E50" s="23">
        <f>ROUND(C50*D50,2)</f>
        <v>3.5</v>
      </c>
      <c r="F50" s="16">
        <v>0</v>
      </c>
      <c r="G50" s="23">
        <f>ROUND(E50*F50,2)</f>
        <v>0</v>
      </c>
      <c r="H50" s="23">
        <f t="shared" si="0"/>
        <v>3.5</v>
      </c>
    </row>
    <row r="51" spans="1:8" x14ac:dyDescent="0.3">
      <c r="A51" s="14" t="s">
        <v>134</v>
      </c>
      <c r="B51" s="14" t="s">
        <v>48</v>
      </c>
      <c r="C51" s="15">
        <v>6.16</v>
      </c>
      <c r="D51" s="14">
        <v>1</v>
      </c>
      <c r="E51" s="23">
        <f>ROUND(C51*D51,2)</f>
        <v>6.16</v>
      </c>
      <c r="F51" s="16">
        <v>0</v>
      </c>
      <c r="G51" s="23">
        <f>ROUND(E51*F51,2)</f>
        <v>0</v>
      </c>
      <c r="H51" s="23">
        <f t="shared" si="0"/>
        <v>6.16</v>
      </c>
    </row>
    <row r="52" spans="1:8" x14ac:dyDescent="0.3">
      <c r="A52" s="9" t="s">
        <v>49</v>
      </c>
      <c r="B52" s="9" t="s">
        <v>48</v>
      </c>
      <c r="C52" s="10">
        <v>29.29</v>
      </c>
      <c r="D52" s="9">
        <v>1</v>
      </c>
      <c r="E52" s="22">
        <f>ROUND(C52*D52,2)</f>
        <v>29.29</v>
      </c>
      <c r="F52" s="11">
        <v>0</v>
      </c>
      <c r="G52" s="22">
        <f>ROUND(E52*F52,2)</f>
        <v>0</v>
      </c>
      <c r="H52" s="22">
        <f t="shared" si="0"/>
        <v>29.29</v>
      </c>
    </row>
    <row r="53" spans="1:8" x14ac:dyDescent="0.3">
      <c r="A53" s="7" t="s">
        <v>50</v>
      </c>
      <c r="C53" s="23"/>
      <c r="E53" s="23">
        <f>SUM(E12:E52)</f>
        <v>709.50999999999988</v>
      </c>
      <c r="G53" s="12">
        <f>SUM(G12:G52)</f>
        <v>0</v>
      </c>
      <c r="H53" s="12">
        <f t="shared" si="0"/>
        <v>709.51</v>
      </c>
    </row>
    <row r="54" spans="1:8" x14ac:dyDescent="0.3">
      <c r="A54" s="7" t="s">
        <v>51</v>
      </c>
      <c r="C54" s="23"/>
      <c r="E54" s="23">
        <f>+E8-E53</f>
        <v>368.49000000000012</v>
      </c>
      <c r="G54" s="12">
        <f>+G8-G53</f>
        <v>0</v>
      </c>
      <c r="H54" s="12">
        <f t="shared" si="0"/>
        <v>368.49</v>
      </c>
    </row>
    <row r="55" spans="1:8" x14ac:dyDescent="0.3">
      <c r="A55" t="s">
        <v>12</v>
      </c>
      <c r="C55" s="23"/>
      <c r="E55" s="23"/>
    </row>
    <row r="56" spans="1:8" x14ac:dyDescent="0.3">
      <c r="A56" s="7" t="s">
        <v>52</v>
      </c>
      <c r="C56" s="23"/>
      <c r="E56" s="23"/>
    </row>
    <row r="57" spans="1:8" x14ac:dyDescent="0.3">
      <c r="A57" s="14" t="s">
        <v>42</v>
      </c>
      <c r="B57" s="14" t="s">
        <v>48</v>
      </c>
      <c r="C57" s="15">
        <v>17.91</v>
      </c>
      <c r="D57" s="14">
        <v>1</v>
      </c>
      <c r="E57" s="23">
        <f>ROUND(C57*D57,2)</f>
        <v>17.91</v>
      </c>
      <c r="F57" s="16">
        <v>0</v>
      </c>
      <c r="G57" s="23">
        <f>ROUND(E57*F57,2)</f>
        <v>0</v>
      </c>
      <c r="H57" s="23">
        <f t="shared" ref="H57:H62" si="1">ROUND(E57-G57,2)</f>
        <v>17.91</v>
      </c>
    </row>
    <row r="58" spans="1:8" x14ac:dyDescent="0.3">
      <c r="A58" s="14" t="s">
        <v>38</v>
      </c>
      <c r="B58" s="14" t="s">
        <v>48</v>
      </c>
      <c r="C58" s="15">
        <v>27.01</v>
      </c>
      <c r="D58" s="14">
        <v>1</v>
      </c>
      <c r="E58" s="23">
        <f>ROUND(C58*D58,2)</f>
        <v>27.01</v>
      </c>
      <c r="F58" s="16">
        <v>0</v>
      </c>
      <c r="G58" s="23">
        <f>ROUND(E58*F58,2)</f>
        <v>0</v>
      </c>
      <c r="H58" s="23">
        <f t="shared" si="1"/>
        <v>27.01</v>
      </c>
    </row>
    <row r="59" spans="1:8" x14ac:dyDescent="0.3">
      <c r="A59" s="9" t="s">
        <v>134</v>
      </c>
      <c r="B59" s="9" t="s">
        <v>48</v>
      </c>
      <c r="C59" s="10">
        <v>29.49</v>
      </c>
      <c r="D59" s="9">
        <v>1</v>
      </c>
      <c r="E59" s="22">
        <f>ROUND(C59*D59,2)</f>
        <v>29.49</v>
      </c>
      <c r="F59" s="11">
        <v>0</v>
      </c>
      <c r="G59" s="22">
        <f>ROUND(E59*F59,2)</f>
        <v>0</v>
      </c>
      <c r="H59" s="22">
        <f t="shared" si="1"/>
        <v>29.49</v>
      </c>
    </row>
    <row r="60" spans="1:8" x14ac:dyDescent="0.3">
      <c r="A60" s="7" t="s">
        <v>53</v>
      </c>
      <c r="C60" s="23"/>
      <c r="E60" s="23">
        <f>SUM(E57:E59)</f>
        <v>74.41</v>
      </c>
      <c r="G60" s="12">
        <f>SUM(G57:G59)</f>
        <v>0</v>
      </c>
      <c r="H60" s="12">
        <f t="shared" si="1"/>
        <v>74.41</v>
      </c>
    </row>
    <row r="61" spans="1:8" x14ac:dyDescent="0.3">
      <c r="A61" s="7" t="s">
        <v>54</v>
      </c>
      <c r="C61" s="23"/>
      <c r="E61" s="23">
        <f>+E53+E60</f>
        <v>783.91999999999985</v>
      </c>
      <c r="G61" s="12">
        <f>+G53+G60</f>
        <v>0</v>
      </c>
      <c r="H61" s="12">
        <f t="shared" si="1"/>
        <v>783.92</v>
      </c>
    </row>
    <row r="62" spans="1:8" x14ac:dyDescent="0.3">
      <c r="A62" s="7" t="s">
        <v>55</v>
      </c>
      <c r="C62" s="23"/>
      <c r="E62" s="23">
        <f>+E8-E61</f>
        <v>294.08000000000015</v>
      </c>
      <c r="G62" s="12">
        <f>+G8-G61</f>
        <v>0</v>
      </c>
      <c r="H62" s="12">
        <f t="shared" si="1"/>
        <v>294.08</v>
      </c>
    </row>
    <row r="63" spans="1:8" x14ac:dyDescent="0.3">
      <c r="A63" t="s">
        <v>120</v>
      </c>
      <c r="C63" s="23"/>
      <c r="E63" s="23"/>
    </row>
    <row r="64" spans="1:8" x14ac:dyDescent="0.3">
      <c r="A64" t="s">
        <v>425</v>
      </c>
      <c r="C64" s="23"/>
      <c r="E64" s="23"/>
    </row>
    <row r="66" spans="1:5" x14ac:dyDescent="0.3">
      <c r="A66" s="7" t="s">
        <v>121</v>
      </c>
      <c r="C66" s="23"/>
      <c r="E66" s="23"/>
    </row>
    <row r="67" spans="1:5" x14ac:dyDescent="0.3">
      <c r="A67" s="7" t="s">
        <v>122</v>
      </c>
      <c r="C67" s="23"/>
      <c r="E67" s="23"/>
    </row>
    <row r="98" spans="1:8" x14ac:dyDescent="0.3">
      <c r="A98" t="str" cm="1">
        <f t="array" aca="1" ref="A98" ca="1">MID(CELL("filename",A1),FIND("]",CELL("filename",A1))+1,256)</f>
        <v>corn9</v>
      </c>
    </row>
    <row r="99" spans="1:8" x14ac:dyDescent="0.3">
      <c r="A99" s="7" t="s">
        <v>50</v>
      </c>
      <c r="E99" s="25">
        <f>VLOOKUP(A99,$A$1:$H$98,5,FALSE)</f>
        <v>709.50999999999988</v>
      </c>
    </row>
    <row r="100" spans="1:8" x14ac:dyDescent="0.3">
      <c r="A100" s="7" t="s">
        <v>293</v>
      </c>
      <c r="E100" s="25">
        <f>VLOOKUP(A100,$A$1:$H$98,5,FALSE)</f>
        <v>74.41</v>
      </c>
    </row>
    <row r="101" spans="1:8" x14ac:dyDescent="0.3">
      <c r="A101" s="7" t="s">
        <v>294</v>
      </c>
      <c r="E101" s="25">
        <f t="shared" ref="E101" si="2">VLOOKUP(A101,$A$1:$H$98,5,FALSE)</f>
        <v>783.91999999999985</v>
      </c>
    </row>
    <row r="102" spans="1:8" x14ac:dyDescent="0.3">
      <c r="A102" s="4" t="s">
        <v>55</v>
      </c>
      <c r="B102" s="1"/>
      <c r="C102" s="1"/>
      <c r="D102" s="1"/>
      <c r="E102" s="27">
        <f>VLOOKUP(A102,$A$1:$H$98,5,FALSE)</f>
        <v>294.08000000000015</v>
      </c>
    </row>
    <row r="104" spans="1:8" x14ac:dyDescent="0.3">
      <c r="A104" s="21" t="s">
        <v>255</v>
      </c>
      <c r="B104" s="26"/>
      <c r="C104" s="26"/>
    </row>
    <row r="105" spans="1:8" x14ac:dyDescent="0.3">
      <c r="A105" s="25">
        <f>E102</f>
        <v>294.08000000000015</v>
      </c>
      <c r="B105" s="25">
        <f ca="1">C105-Calculator!$B$16</f>
        <v>4.6000000000000005</v>
      </c>
      <c r="C105" s="25">
        <f ca="1">D105-Calculator!$B$16</f>
        <v>4.9000000000000004</v>
      </c>
      <c r="D105" s="25">
        <f ca="1">E105-Calculator!$B$16</f>
        <v>5.2</v>
      </c>
      <c r="E105" s="25" cm="1">
        <f t="array" aca="1" ref="E105" ca="1">IF(MID(CELL("filename",A1),FIND("]",CELL("filename",A1))+1,256)=Calculator!AR2,Calculator!B15,5.5)</f>
        <v>5.5</v>
      </c>
      <c r="F105" s="25">
        <f ca="1">E105+Calculator!$B$16</f>
        <v>5.8</v>
      </c>
      <c r="G105" s="25">
        <f ca="1">F105+Calculator!$B$16</f>
        <v>6.1</v>
      </c>
      <c r="H105" s="25">
        <f ca="1">G105+Calculator!$B$16</f>
        <v>6.3999999999999995</v>
      </c>
    </row>
    <row r="106" spans="1:8" x14ac:dyDescent="0.3">
      <c r="A106">
        <f ca="1">A107-Calculator!$B$12</f>
        <v>205</v>
      </c>
      <c r="B106">
        <f t="dataTable" ref="B106:H112" dt2D="1" dtr="1" r1="C7" r2="D7" ca="1"/>
        <v>162.5300000000002</v>
      </c>
      <c r="C106">
        <v>224.0300000000002</v>
      </c>
      <c r="D106">
        <v>285.5300000000002</v>
      </c>
      <c r="E106">
        <v>347.0300000000002</v>
      </c>
      <c r="F106">
        <v>408.5300000000002</v>
      </c>
      <c r="G106">
        <v>470.0300000000002</v>
      </c>
      <c r="H106">
        <v>531.5300000000002</v>
      </c>
    </row>
    <row r="107" spans="1:8" x14ac:dyDescent="0.3">
      <c r="A107">
        <f ca="1">A108-Calculator!$B$12</f>
        <v>210</v>
      </c>
      <c r="B107">
        <v>184.38000000000022</v>
      </c>
      <c r="C107">
        <v>247.38000000000022</v>
      </c>
      <c r="D107">
        <v>310.38000000000022</v>
      </c>
      <c r="E107">
        <v>373.38000000000022</v>
      </c>
      <c r="F107">
        <v>436.38000000000022</v>
      </c>
      <c r="G107">
        <v>499.38000000000022</v>
      </c>
      <c r="H107">
        <v>562.38000000000022</v>
      </c>
    </row>
    <row r="108" spans="1:8" x14ac:dyDescent="0.3">
      <c r="A108">
        <f ca="1">A109-Calculator!$B$12</f>
        <v>215</v>
      </c>
      <c r="B108">
        <v>206.23000000000013</v>
      </c>
      <c r="C108">
        <v>270.73000000000013</v>
      </c>
      <c r="D108">
        <v>335.23000000000013</v>
      </c>
      <c r="E108">
        <v>399.73000000000013</v>
      </c>
      <c r="F108">
        <v>464.23000000000013</v>
      </c>
      <c r="G108">
        <v>528.73000000000013</v>
      </c>
      <c r="H108">
        <v>593.23000000000013</v>
      </c>
    </row>
    <row r="109" spans="1:8" x14ac:dyDescent="0.3">
      <c r="A109" cm="1">
        <f t="array" aca="1" ref="A109" ca="1">IF(MID(CELL("filename",A1),FIND("]",CELL("filename",A1))+1,256)=Calculator!AR2,Calculator!B11,220)</f>
        <v>220</v>
      </c>
      <c r="B109">
        <v>228.08000000000015</v>
      </c>
      <c r="C109">
        <v>294.08000000000015</v>
      </c>
      <c r="D109">
        <v>360.08000000000015</v>
      </c>
      <c r="E109">
        <v>426.08000000000015</v>
      </c>
      <c r="F109">
        <v>492.08000000000015</v>
      </c>
      <c r="G109">
        <v>558.08000000000015</v>
      </c>
      <c r="H109">
        <v>624.08000000000015</v>
      </c>
    </row>
    <row r="110" spans="1:8" x14ac:dyDescent="0.3">
      <c r="A110">
        <f ca="1">A109+Calculator!$B$12</f>
        <v>225</v>
      </c>
      <c r="B110">
        <v>249.93000000000018</v>
      </c>
      <c r="C110">
        <v>317.43000000000018</v>
      </c>
      <c r="D110">
        <v>384.93000000000018</v>
      </c>
      <c r="E110">
        <v>452.43000000000018</v>
      </c>
      <c r="F110">
        <v>519.93000000000018</v>
      </c>
      <c r="G110">
        <v>587.43000000000018</v>
      </c>
      <c r="H110">
        <v>654.93000000000018</v>
      </c>
    </row>
    <row r="111" spans="1:8" x14ac:dyDescent="0.3">
      <c r="A111">
        <f ca="1">A110+Calculator!$B$12</f>
        <v>230</v>
      </c>
      <c r="B111">
        <v>271.7800000000002</v>
      </c>
      <c r="C111">
        <v>340.7800000000002</v>
      </c>
      <c r="D111">
        <v>409.7800000000002</v>
      </c>
      <c r="E111">
        <v>478.7800000000002</v>
      </c>
      <c r="F111">
        <v>547.7800000000002</v>
      </c>
      <c r="G111">
        <v>616.7800000000002</v>
      </c>
      <c r="H111">
        <v>685.7800000000002</v>
      </c>
    </row>
    <row r="112" spans="1:8" x14ac:dyDescent="0.3">
      <c r="A112">
        <f ca="1">A111+Calculator!$B$12</f>
        <v>235</v>
      </c>
      <c r="B112">
        <v>293.63000000000022</v>
      </c>
      <c r="C112">
        <v>364.13000000000022</v>
      </c>
      <c r="D112">
        <v>434.63000000000022</v>
      </c>
      <c r="E112">
        <v>505.13000000000022</v>
      </c>
      <c r="F112">
        <v>575.63000000000022</v>
      </c>
      <c r="G112">
        <v>646.13000000000022</v>
      </c>
      <c r="H112">
        <v>716.63000000000022</v>
      </c>
    </row>
    <row r="115" spans="1:8" x14ac:dyDescent="0.3">
      <c r="A115" s="21" t="s">
        <v>256</v>
      </c>
    </row>
    <row r="116" spans="1:8" x14ac:dyDescent="0.3">
      <c r="A116" s="25">
        <f>E102</f>
        <v>294.08000000000015</v>
      </c>
      <c r="B116" s="25">
        <f ca="1">C116-Calculator!$B$29</f>
        <v>5.2000000000000011</v>
      </c>
      <c r="C116" s="25">
        <f ca="1">D116-Calculator!$B$29</f>
        <v>5.3000000000000007</v>
      </c>
      <c r="D116" s="25">
        <f ca="1">E116-Calculator!$B$29</f>
        <v>5.4</v>
      </c>
      <c r="E116" s="25" cm="1">
        <f t="array" aca="1" ref="E116" ca="1">IF(MID(CELL("filename",A1),FIND("]",CELL("filename",A1))+1,256)=Calculator!AS2,Calculator!B28,5.5)</f>
        <v>5.5</v>
      </c>
      <c r="F116" s="25">
        <f ca="1">E116+Calculator!$B$29</f>
        <v>5.6</v>
      </c>
      <c r="G116" s="25">
        <f ca="1">F116+Calculator!$B$29</f>
        <v>5.6999999999999993</v>
      </c>
      <c r="H116" s="25">
        <f ca="1">G116+Calculator!$B$29</f>
        <v>5.7999999999999989</v>
      </c>
    </row>
    <row r="117" spans="1:8" x14ac:dyDescent="0.3">
      <c r="A117">
        <f ca="1">A118-Calculator!$B$25</f>
        <v>205</v>
      </c>
      <c r="B117">
        <f t="dataTable" ref="B117:H123" dt2D="1" dtr="1" r1="C7" r2="D7" ca="1"/>
        <v>285.5300000000002</v>
      </c>
      <c r="C117">
        <v>306.0300000000002</v>
      </c>
      <c r="D117">
        <v>326.5300000000002</v>
      </c>
      <c r="E117">
        <v>347.0300000000002</v>
      </c>
      <c r="F117">
        <v>367.5300000000002</v>
      </c>
      <c r="G117">
        <v>388.0300000000002</v>
      </c>
      <c r="H117">
        <v>408.5300000000002</v>
      </c>
    </row>
    <row r="118" spans="1:8" x14ac:dyDescent="0.3">
      <c r="A118">
        <f ca="1">A119-Calculator!$B$25</f>
        <v>210</v>
      </c>
      <c r="B118">
        <v>310.38000000000022</v>
      </c>
      <c r="C118">
        <v>331.38000000000022</v>
      </c>
      <c r="D118">
        <v>352.38000000000022</v>
      </c>
      <c r="E118">
        <v>373.38000000000022</v>
      </c>
      <c r="F118">
        <v>394.38000000000022</v>
      </c>
      <c r="G118">
        <v>415.38000000000022</v>
      </c>
      <c r="H118">
        <v>436.38000000000022</v>
      </c>
    </row>
    <row r="119" spans="1:8" x14ac:dyDescent="0.3">
      <c r="A119">
        <f ca="1">A120-Calculator!$B$25</f>
        <v>215</v>
      </c>
      <c r="B119">
        <v>335.23000000000013</v>
      </c>
      <c r="C119">
        <v>356.73000000000013</v>
      </c>
      <c r="D119">
        <v>378.23000000000013</v>
      </c>
      <c r="E119">
        <v>399.73000000000013</v>
      </c>
      <c r="F119">
        <v>421.23000000000013</v>
      </c>
      <c r="G119">
        <v>442.73000000000013</v>
      </c>
      <c r="H119">
        <v>464.23000000000013</v>
      </c>
    </row>
    <row r="120" spans="1:8" x14ac:dyDescent="0.3">
      <c r="A120" cm="1">
        <f t="array" aca="1" ref="A120" ca="1">IF(MID(CELL("filename",A1),FIND("]",CELL("filename",A1))+1,256)=Calculator!AS2,Calculator!B24,220)</f>
        <v>220</v>
      </c>
      <c r="B120">
        <v>360.08000000000015</v>
      </c>
      <c r="C120">
        <v>382.08000000000015</v>
      </c>
      <c r="D120">
        <v>404.08000000000015</v>
      </c>
      <c r="E120">
        <v>426.08000000000015</v>
      </c>
      <c r="F120">
        <v>448.08000000000015</v>
      </c>
      <c r="G120">
        <v>470.08000000000015</v>
      </c>
      <c r="H120">
        <v>492.08000000000015</v>
      </c>
    </row>
    <row r="121" spans="1:8" x14ac:dyDescent="0.3">
      <c r="A121">
        <f ca="1">A120+Calculator!$B$25</f>
        <v>225</v>
      </c>
      <c r="B121">
        <v>384.93000000000018</v>
      </c>
      <c r="C121">
        <v>407.43000000000018</v>
      </c>
      <c r="D121">
        <v>429.93000000000018</v>
      </c>
      <c r="E121">
        <v>452.43000000000018</v>
      </c>
      <c r="F121">
        <v>474.93000000000018</v>
      </c>
      <c r="G121">
        <v>497.43000000000018</v>
      </c>
      <c r="H121">
        <v>519.93000000000018</v>
      </c>
    </row>
    <row r="122" spans="1:8" x14ac:dyDescent="0.3">
      <c r="A122">
        <f ca="1">A121+Calculator!$B$25</f>
        <v>230</v>
      </c>
      <c r="B122">
        <v>409.7800000000002</v>
      </c>
      <c r="C122">
        <v>432.7800000000002</v>
      </c>
      <c r="D122">
        <v>455.7800000000002</v>
      </c>
      <c r="E122">
        <v>478.7800000000002</v>
      </c>
      <c r="F122">
        <v>501.7800000000002</v>
      </c>
      <c r="G122">
        <v>524.7800000000002</v>
      </c>
      <c r="H122">
        <v>547.7800000000002</v>
      </c>
    </row>
    <row r="123" spans="1:8" x14ac:dyDescent="0.3">
      <c r="A123">
        <f ca="1">A122+Calculator!$B$25</f>
        <v>235</v>
      </c>
      <c r="B123">
        <v>434.63000000000022</v>
      </c>
      <c r="C123">
        <v>458.13000000000022</v>
      </c>
      <c r="D123">
        <v>481.63000000000022</v>
      </c>
      <c r="E123">
        <v>505.13000000000022</v>
      </c>
      <c r="F123">
        <v>528.63000000000022</v>
      </c>
      <c r="G123">
        <v>552.13000000000022</v>
      </c>
      <c r="H123">
        <v>575.63000000000022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48D8E-4849-4958-ABEC-A092112B6E10}">
  <dimension ref="A1:H123"/>
  <sheetViews>
    <sheetView topLeftCell="A97" workbookViewId="0">
      <selection activeCell="E116" sqref="E116"/>
    </sheetView>
  </sheetViews>
  <sheetFormatPr defaultRowHeight="14.4" x14ac:dyDescent="0.3"/>
  <cols>
    <col min="1" max="1" width="31.88671875" customWidth="1"/>
    <col min="5" max="5" width="14.5546875" bestFit="1" customWidth="1"/>
    <col min="8" max="8" width="10.6640625" customWidth="1"/>
  </cols>
  <sheetData>
    <row r="1" spans="1:8" x14ac:dyDescent="0.3">
      <c r="A1" s="80" t="s">
        <v>224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388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426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56</v>
      </c>
      <c r="B7" s="9" t="s">
        <v>124</v>
      </c>
      <c r="C7" s="28">
        <f>IF(Calculator!B7="Corn",Calculator!B15,IF(Calculator!B20="Corn",Calculator!B28,5.17))</f>
        <v>4.9000000000000004</v>
      </c>
      <c r="D7" s="29">
        <f>IF(Calculator!B7="Corn",Calculator!B11,IF(Calculator!B20="Corn",Calculator!B24,220))</f>
        <v>220</v>
      </c>
      <c r="E7" s="22">
        <f>ROUND(C7*D7,2)</f>
        <v>1078</v>
      </c>
      <c r="F7" s="11">
        <v>0</v>
      </c>
      <c r="G7" s="22">
        <f>ROUND(E7*F7,2)</f>
        <v>0</v>
      </c>
      <c r="H7" s="22">
        <f>ROUND(E7-G7,2)</f>
        <v>1078</v>
      </c>
    </row>
    <row r="8" spans="1:8" x14ac:dyDescent="0.3">
      <c r="A8" s="7" t="s">
        <v>11</v>
      </c>
      <c r="C8" s="23"/>
      <c r="E8" s="23">
        <f>SUM(E7:E7)</f>
        <v>1078</v>
      </c>
      <c r="G8" s="12">
        <f>SUM(G7:G7)</f>
        <v>0</v>
      </c>
      <c r="H8" s="12">
        <f>ROUND(E8-G8,2)</f>
        <v>1078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2</v>
      </c>
      <c r="E12" s="23">
        <f>ROUND(C12*D12,2)</f>
        <v>16.22</v>
      </c>
      <c r="F12" s="16">
        <v>0</v>
      </c>
      <c r="G12" s="23">
        <f>ROUND(E12*F12,2)</f>
        <v>0</v>
      </c>
      <c r="H12" s="23">
        <f>ROUND(E12-G12,2)</f>
        <v>16.22</v>
      </c>
    </row>
    <row r="13" spans="1:8" x14ac:dyDescent="0.3">
      <c r="A13" s="14" t="s">
        <v>57</v>
      </c>
      <c r="B13" s="14" t="s">
        <v>16</v>
      </c>
      <c r="C13" s="15">
        <v>6.87</v>
      </c>
      <c r="D13" s="14">
        <v>1</v>
      </c>
      <c r="E13" s="23">
        <f>ROUND(C13*D13,2)</f>
        <v>6.87</v>
      </c>
      <c r="F13" s="16">
        <v>0</v>
      </c>
      <c r="G13" s="23">
        <f>ROUND(E13*F13,2)</f>
        <v>0</v>
      </c>
      <c r="H13" s="23">
        <f>ROUND(E13-G13,2)</f>
        <v>6.87</v>
      </c>
    </row>
    <row r="14" spans="1:8" x14ac:dyDescent="0.3">
      <c r="A14" s="13" t="s">
        <v>20</v>
      </c>
      <c r="C14" s="23"/>
      <c r="E14" s="23"/>
    </row>
    <row r="15" spans="1:8" x14ac:dyDescent="0.3">
      <c r="A15" s="14" t="s">
        <v>154</v>
      </c>
      <c r="B15" s="14" t="s">
        <v>21</v>
      </c>
      <c r="C15" s="15">
        <v>47.21</v>
      </c>
      <c r="D15" s="14">
        <v>1.63</v>
      </c>
      <c r="E15" s="23">
        <f>ROUND(C15*D15,2)</f>
        <v>76.95</v>
      </c>
      <c r="F15" s="16">
        <v>0</v>
      </c>
      <c r="G15" s="23">
        <f>ROUND(E15*F15,2)</f>
        <v>0</v>
      </c>
      <c r="H15" s="23">
        <f>ROUND(E15-G15,2)</f>
        <v>76.95</v>
      </c>
    </row>
    <row r="16" spans="1:8" x14ac:dyDescent="0.3">
      <c r="A16" s="14" t="s">
        <v>22</v>
      </c>
      <c r="B16" s="14" t="s">
        <v>21</v>
      </c>
      <c r="C16" s="15">
        <v>36.200000000000003</v>
      </c>
      <c r="D16" s="14">
        <v>1.25</v>
      </c>
      <c r="E16" s="23">
        <f>ROUND(C16*D16,2)</f>
        <v>45.25</v>
      </c>
      <c r="F16" s="16">
        <v>0</v>
      </c>
      <c r="G16" s="23">
        <f>ROUND(E16*F16,2)</f>
        <v>0</v>
      </c>
      <c r="H16" s="23">
        <f>ROUND(E16-G16,2)</f>
        <v>45.25</v>
      </c>
    </row>
    <row r="17" spans="1:8" x14ac:dyDescent="0.3">
      <c r="A17" s="14" t="s">
        <v>148</v>
      </c>
      <c r="B17" s="14" t="s">
        <v>19</v>
      </c>
      <c r="C17" s="15">
        <v>4.66</v>
      </c>
      <c r="D17" s="14">
        <v>5</v>
      </c>
      <c r="E17" s="23">
        <f>ROUND(C17*D17,2)</f>
        <v>23.3</v>
      </c>
      <c r="F17" s="16">
        <v>0</v>
      </c>
      <c r="G17" s="23">
        <f>ROUND(E17*F17,2)</f>
        <v>0</v>
      </c>
      <c r="H17" s="23">
        <f>ROUND(E17-G17,2)</f>
        <v>23.3</v>
      </c>
    </row>
    <row r="18" spans="1:8" x14ac:dyDescent="0.3">
      <c r="A18" s="14" t="s">
        <v>103</v>
      </c>
      <c r="B18" s="14" t="s">
        <v>19</v>
      </c>
      <c r="C18" s="15">
        <v>4</v>
      </c>
      <c r="D18" s="14">
        <v>43.834800000000001</v>
      </c>
      <c r="E18" s="23">
        <f>ROUND(C18*D18,2)</f>
        <v>175.34</v>
      </c>
      <c r="F18" s="16">
        <v>0</v>
      </c>
      <c r="G18" s="23">
        <f>ROUND(E18*F18,2)</f>
        <v>0</v>
      </c>
      <c r="H18" s="23">
        <f>ROUND(E18-G18,2)</f>
        <v>175.34</v>
      </c>
    </row>
    <row r="19" spans="1:8" x14ac:dyDescent="0.3">
      <c r="A19" s="13" t="s">
        <v>23</v>
      </c>
      <c r="C19" s="23"/>
      <c r="E19" s="23"/>
    </row>
    <row r="20" spans="1:8" x14ac:dyDescent="0.3">
      <c r="A20" s="14" t="s">
        <v>424</v>
      </c>
      <c r="B20" s="14" t="s">
        <v>18</v>
      </c>
      <c r="C20" s="15">
        <v>1.48</v>
      </c>
      <c r="D20" s="14">
        <v>13.7</v>
      </c>
      <c r="E20" s="23">
        <f>ROUND(C20*D20,2)</f>
        <v>20.28</v>
      </c>
      <c r="F20" s="16">
        <v>0</v>
      </c>
      <c r="G20" s="23">
        <f>ROUND(E20*F20,2)</f>
        <v>0</v>
      </c>
      <c r="H20" s="23">
        <f>ROUND(E20-G20,2)</f>
        <v>20.28</v>
      </c>
    </row>
    <row r="21" spans="1:8" x14ac:dyDescent="0.3">
      <c r="A21" s="13" t="s">
        <v>24</v>
      </c>
      <c r="C21" s="23"/>
      <c r="E21" s="23"/>
    </row>
    <row r="22" spans="1:8" x14ac:dyDescent="0.3">
      <c r="A22" s="14" t="s">
        <v>25</v>
      </c>
      <c r="B22" s="14" t="s">
        <v>18</v>
      </c>
      <c r="C22" s="15">
        <v>0.25</v>
      </c>
      <c r="D22" s="14">
        <v>32</v>
      </c>
      <c r="E22" s="23">
        <f>ROUND(C22*D22,2)</f>
        <v>8</v>
      </c>
      <c r="F22" s="16">
        <v>0</v>
      </c>
      <c r="G22" s="23">
        <f>ROUND(E22*F22,2)</f>
        <v>0</v>
      </c>
      <c r="H22" s="23">
        <f>ROUND(E22-G22,2)</f>
        <v>8</v>
      </c>
    </row>
    <row r="23" spans="1:8" x14ac:dyDescent="0.3">
      <c r="A23" s="14" t="s">
        <v>59</v>
      </c>
      <c r="B23" s="14" t="s">
        <v>26</v>
      </c>
      <c r="C23" s="15">
        <v>14.29</v>
      </c>
      <c r="D23" s="14">
        <v>0.5</v>
      </c>
      <c r="E23" s="23">
        <f>ROUND(C23*D23,2)</f>
        <v>7.15</v>
      </c>
      <c r="F23" s="16">
        <v>0</v>
      </c>
      <c r="G23" s="23">
        <f>ROUND(E23*F23,2)</f>
        <v>0</v>
      </c>
      <c r="H23" s="23">
        <f>ROUND(E23-G23,2)</f>
        <v>7.15</v>
      </c>
    </row>
    <row r="24" spans="1:8" x14ac:dyDescent="0.3">
      <c r="A24" s="14" t="s">
        <v>104</v>
      </c>
      <c r="B24" s="14" t="s">
        <v>26</v>
      </c>
      <c r="C24" s="15">
        <v>15.01</v>
      </c>
      <c r="D24" s="14">
        <v>1</v>
      </c>
      <c r="E24" s="23">
        <f>ROUND(C24*D24,2)</f>
        <v>15.01</v>
      </c>
      <c r="F24" s="16">
        <v>0</v>
      </c>
      <c r="G24" s="23">
        <f>ROUND(E24*F24,2)</f>
        <v>0</v>
      </c>
      <c r="H24" s="23">
        <f>ROUND(E24-G24,2)</f>
        <v>15.01</v>
      </c>
    </row>
    <row r="25" spans="1:8" x14ac:dyDescent="0.3">
      <c r="A25" s="14" t="s">
        <v>127</v>
      </c>
      <c r="B25" s="14" t="s">
        <v>26</v>
      </c>
      <c r="C25" s="15">
        <v>2.71</v>
      </c>
      <c r="D25" s="14">
        <v>4</v>
      </c>
      <c r="E25" s="23">
        <f>ROUND(C25*D25,2)</f>
        <v>10.84</v>
      </c>
      <c r="F25" s="16">
        <v>0</v>
      </c>
      <c r="G25" s="23">
        <f>ROUND(E25*F25,2)</f>
        <v>0</v>
      </c>
      <c r="H25" s="23">
        <f>ROUND(E25-G25,2)</f>
        <v>10.84</v>
      </c>
    </row>
    <row r="26" spans="1:8" x14ac:dyDescent="0.3">
      <c r="A26" s="14" t="s">
        <v>128</v>
      </c>
      <c r="B26" s="14" t="s">
        <v>26</v>
      </c>
      <c r="C26" s="15">
        <v>9.6300000000000008</v>
      </c>
      <c r="D26" s="14">
        <v>3.6</v>
      </c>
      <c r="E26" s="23">
        <f>ROUND(C26*D26,2)</f>
        <v>34.67</v>
      </c>
      <c r="F26" s="16">
        <v>0</v>
      </c>
      <c r="G26" s="23">
        <f>ROUND(E26*F26,2)</f>
        <v>0</v>
      </c>
      <c r="H26" s="23">
        <f>ROUND(E26-G26,2)</f>
        <v>34.67</v>
      </c>
    </row>
    <row r="27" spans="1:8" x14ac:dyDescent="0.3">
      <c r="A27" s="13" t="s">
        <v>27</v>
      </c>
      <c r="C27" s="23"/>
      <c r="E27" s="23"/>
    </row>
    <row r="28" spans="1:8" x14ac:dyDescent="0.3">
      <c r="A28" s="14" t="s">
        <v>110</v>
      </c>
      <c r="B28" s="14" t="s">
        <v>18</v>
      </c>
      <c r="C28" s="15">
        <v>0.56000000000000005</v>
      </c>
      <c r="D28" s="14">
        <v>6.4020000000000001</v>
      </c>
      <c r="E28" s="23">
        <f>ROUND(C28*D28,2)</f>
        <v>3.59</v>
      </c>
      <c r="F28" s="16">
        <v>0</v>
      </c>
      <c r="G28" s="23">
        <f>ROUND(E28*F28,2)</f>
        <v>0</v>
      </c>
      <c r="H28" s="23">
        <f>ROUND(E28-G28,2)</f>
        <v>3.59</v>
      </c>
    </row>
    <row r="29" spans="1:8" x14ac:dyDescent="0.3">
      <c r="A29" s="13" t="s">
        <v>33</v>
      </c>
      <c r="C29" s="23"/>
      <c r="E29" s="23"/>
    </row>
    <row r="30" spans="1:8" x14ac:dyDescent="0.3">
      <c r="A30" s="14" t="s">
        <v>150</v>
      </c>
      <c r="B30" s="14" t="s">
        <v>60</v>
      </c>
      <c r="C30" s="15">
        <v>3.61</v>
      </c>
      <c r="D30" s="14">
        <v>28</v>
      </c>
      <c r="E30" s="23">
        <f>ROUND(C30*D30,2)</f>
        <v>101.08</v>
      </c>
      <c r="F30" s="16">
        <v>0</v>
      </c>
      <c r="G30" s="23">
        <f>ROUND(E30*F30,2)</f>
        <v>0</v>
      </c>
      <c r="H30" s="23">
        <f>ROUND(E30-G30,2)</f>
        <v>101.08</v>
      </c>
    </row>
    <row r="31" spans="1:8" x14ac:dyDescent="0.3">
      <c r="A31" s="13" t="s">
        <v>114</v>
      </c>
      <c r="C31" s="23"/>
      <c r="E31" s="23"/>
    </row>
    <row r="32" spans="1:8" x14ac:dyDescent="0.3">
      <c r="A32" s="14" t="s">
        <v>115</v>
      </c>
      <c r="B32" s="14" t="s">
        <v>26</v>
      </c>
      <c r="C32" s="15">
        <v>3.3</v>
      </c>
      <c r="D32" s="14">
        <v>0.6</v>
      </c>
      <c r="E32" s="23">
        <f>ROUND(C32*D32,2)</f>
        <v>1.98</v>
      </c>
      <c r="F32" s="16">
        <v>0</v>
      </c>
      <c r="G32" s="23">
        <f>ROUND(E32*F32,2)</f>
        <v>0</v>
      </c>
      <c r="H32" s="23">
        <f>ROUND(E32-G32,2)</f>
        <v>1.98</v>
      </c>
    </row>
    <row r="33" spans="1:8" x14ac:dyDescent="0.3">
      <c r="A33" s="13" t="s">
        <v>131</v>
      </c>
      <c r="C33" s="23"/>
      <c r="E33" s="23"/>
    </row>
    <row r="34" spans="1:8" x14ac:dyDescent="0.3">
      <c r="A34" s="14" t="s">
        <v>132</v>
      </c>
      <c r="B34" s="14" t="s">
        <v>124</v>
      </c>
      <c r="C34" s="15">
        <v>0.23</v>
      </c>
      <c r="D34" s="14">
        <f>D7</f>
        <v>220</v>
      </c>
      <c r="E34" s="23">
        <f>ROUND(C34*D34,2)</f>
        <v>50.6</v>
      </c>
      <c r="F34" s="16">
        <v>0</v>
      </c>
      <c r="G34" s="23">
        <f>ROUND(E34*F34,2)</f>
        <v>0</v>
      </c>
      <c r="H34" s="23">
        <f>ROUND(E34-G34,2)</f>
        <v>50.6</v>
      </c>
    </row>
    <row r="35" spans="1:8" x14ac:dyDescent="0.3">
      <c r="A35" s="13" t="s">
        <v>34</v>
      </c>
      <c r="C35" s="23"/>
      <c r="E35" s="23"/>
    </row>
    <row r="36" spans="1:8" x14ac:dyDescent="0.3">
      <c r="A36" s="14" t="s">
        <v>35</v>
      </c>
      <c r="B36" s="14" t="s">
        <v>36</v>
      </c>
      <c r="C36" s="15">
        <v>65</v>
      </c>
      <c r="D36" s="14">
        <v>0.66600000000000004</v>
      </c>
      <c r="E36" s="23">
        <f>ROUND(C36*D36,2)</f>
        <v>43.29</v>
      </c>
      <c r="F36" s="16">
        <v>0</v>
      </c>
      <c r="G36" s="23">
        <f>ROUND(E36*F36,2)</f>
        <v>0</v>
      </c>
      <c r="H36" s="23">
        <f>ROUND(E36-G36,2)</f>
        <v>43.29</v>
      </c>
    </row>
    <row r="37" spans="1:8" x14ac:dyDescent="0.3">
      <c r="A37" s="13" t="s">
        <v>116</v>
      </c>
      <c r="C37" s="23"/>
      <c r="E37" s="23"/>
    </row>
    <row r="38" spans="1:8" x14ac:dyDescent="0.3">
      <c r="A38" s="14" t="s">
        <v>133</v>
      </c>
      <c r="B38" s="14" t="s">
        <v>48</v>
      </c>
      <c r="C38" s="15">
        <v>6</v>
      </c>
      <c r="D38" s="14">
        <v>1</v>
      </c>
      <c r="E38" s="23">
        <f>ROUND(C38*D38,2)</f>
        <v>6</v>
      </c>
      <c r="F38" s="16">
        <v>0</v>
      </c>
      <c r="G38" s="23">
        <f>ROUND(E38*F38,2)</f>
        <v>0</v>
      </c>
      <c r="H38" s="23">
        <f>ROUND(E38-G38,2)</f>
        <v>6</v>
      </c>
    </row>
    <row r="39" spans="1:8" x14ac:dyDescent="0.3">
      <c r="A39" s="13" t="s">
        <v>118</v>
      </c>
      <c r="C39" s="23"/>
      <c r="E39" s="23"/>
    </row>
    <row r="40" spans="1:8" x14ac:dyDescent="0.3">
      <c r="A40" s="14" t="s">
        <v>119</v>
      </c>
      <c r="B40" s="14" t="s">
        <v>48</v>
      </c>
      <c r="C40" s="15">
        <v>10</v>
      </c>
      <c r="D40" s="14">
        <v>0.33300000000000002</v>
      </c>
      <c r="E40" s="23">
        <f>ROUND(C40*D40,2)</f>
        <v>3.33</v>
      </c>
      <c r="F40" s="16">
        <v>0</v>
      </c>
      <c r="G40" s="23">
        <f>ROUND(E40*F40,2)</f>
        <v>0</v>
      </c>
      <c r="H40" s="23">
        <f>ROUND(E40-G40,2)</f>
        <v>3.33</v>
      </c>
    </row>
    <row r="41" spans="1:8" x14ac:dyDescent="0.3">
      <c r="A41" s="13" t="s">
        <v>37</v>
      </c>
      <c r="C41" s="23"/>
      <c r="E41" s="23"/>
    </row>
    <row r="42" spans="1:8" x14ac:dyDescent="0.3">
      <c r="A42" s="14" t="s">
        <v>38</v>
      </c>
      <c r="B42" s="14" t="s">
        <v>39</v>
      </c>
      <c r="C42" s="15">
        <v>17.940000000000001</v>
      </c>
      <c r="D42" s="14">
        <v>0.36170000000000002</v>
      </c>
      <c r="E42" s="23">
        <f>ROUND(C42*D42,2)</f>
        <v>6.49</v>
      </c>
      <c r="F42" s="16">
        <v>0</v>
      </c>
      <c r="G42" s="23">
        <f>ROUND(E42*F42,2)</f>
        <v>0</v>
      </c>
      <c r="H42" s="23">
        <f>ROUND(E42-G42,2)</f>
        <v>6.49</v>
      </c>
    </row>
    <row r="43" spans="1:8" x14ac:dyDescent="0.3">
      <c r="A43" s="14" t="s">
        <v>134</v>
      </c>
      <c r="B43" s="14" t="s">
        <v>39</v>
      </c>
      <c r="C43" s="15">
        <v>17.940000000000001</v>
      </c>
      <c r="D43" s="14">
        <v>0.12770000000000001</v>
      </c>
      <c r="E43" s="23">
        <f>ROUND(C43*D43,2)</f>
        <v>2.29</v>
      </c>
      <c r="F43" s="16">
        <v>0</v>
      </c>
      <c r="G43" s="23">
        <f>ROUND(E43*F43,2)</f>
        <v>0</v>
      </c>
      <c r="H43" s="23">
        <f>ROUND(E43-G43,2)</f>
        <v>2.29</v>
      </c>
    </row>
    <row r="44" spans="1:8" x14ac:dyDescent="0.3">
      <c r="A44" s="13" t="s">
        <v>40</v>
      </c>
      <c r="C44" s="23"/>
      <c r="E44" s="23"/>
    </row>
    <row r="45" spans="1:8" x14ac:dyDescent="0.3">
      <c r="A45" s="14" t="s">
        <v>41</v>
      </c>
      <c r="B45" s="14" t="s">
        <v>39</v>
      </c>
      <c r="C45" s="15">
        <v>9.06</v>
      </c>
      <c r="D45" s="14">
        <v>0.20369999999999999</v>
      </c>
      <c r="E45" s="23">
        <f>ROUND(C45*D45,2)</f>
        <v>1.85</v>
      </c>
      <c r="F45" s="16">
        <v>0</v>
      </c>
      <c r="G45" s="23">
        <f>ROUND(E45*F45,2)</f>
        <v>0</v>
      </c>
      <c r="H45" s="23">
        <f>ROUND(E45-G45,2)</f>
        <v>1.85</v>
      </c>
    </row>
    <row r="46" spans="1:8" x14ac:dyDescent="0.3">
      <c r="A46" s="13" t="s">
        <v>43</v>
      </c>
      <c r="C46" s="23"/>
      <c r="E46" s="23"/>
    </row>
    <row r="47" spans="1:8" x14ac:dyDescent="0.3">
      <c r="A47" s="14" t="s">
        <v>42</v>
      </c>
      <c r="B47" s="14" t="s">
        <v>39</v>
      </c>
      <c r="C47" s="15">
        <v>9.06</v>
      </c>
      <c r="D47" s="14">
        <v>0.1832</v>
      </c>
      <c r="E47" s="23">
        <f>ROUND(C47*D47,2)</f>
        <v>1.66</v>
      </c>
      <c r="F47" s="16">
        <v>0</v>
      </c>
      <c r="G47" s="23">
        <f>ROUND(E47*F47,2)</f>
        <v>0</v>
      </c>
      <c r="H47" s="23">
        <f>ROUND(E47-G47,2)</f>
        <v>1.66</v>
      </c>
    </row>
    <row r="48" spans="1:8" x14ac:dyDescent="0.3">
      <c r="A48" s="14" t="s">
        <v>44</v>
      </c>
      <c r="B48" s="14" t="s">
        <v>39</v>
      </c>
      <c r="C48" s="15">
        <v>17.940000000000001</v>
      </c>
      <c r="D48" s="14">
        <v>0.44040000000000001</v>
      </c>
      <c r="E48" s="23">
        <f>ROUND(C48*D48,2)</f>
        <v>7.9</v>
      </c>
      <c r="F48" s="16">
        <v>0</v>
      </c>
      <c r="G48" s="23">
        <f>ROUND(E48*F48,2)</f>
        <v>0</v>
      </c>
      <c r="H48" s="23">
        <f>ROUND(E48-G48,2)</f>
        <v>7.9</v>
      </c>
    </row>
    <row r="49" spans="1:8" x14ac:dyDescent="0.3">
      <c r="A49" s="13" t="s">
        <v>45</v>
      </c>
      <c r="C49" s="23"/>
      <c r="E49" s="23"/>
    </row>
    <row r="50" spans="1:8" x14ac:dyDescent="0.3">
      <c r="A50" s="14" t="s">
        <v>38</v>
      </c>
      <c r="B50" s="14" t="s">
        <v>19</v>
      </c>
      <c r="C50" s="15">
        <v>3.44</v>
      </c>
      <c r="D50" s="14">
        <v>4.1883999999999997</v>
      </c>
      <c r="E50" s="23">
        <f>ROUND(C50*D50,2)</f>
        <v>14.41</v>
      </c>
      <c r="F50" s="16">
        <v>0</v>
      </c>
      <c r="G50" s="23">
        <f>ROUND(E50*F50,2)</f>
        <v>0</v>
      </c>
      <c r="H50" s="23">
        <f>ROUND(E50-G50,2)</f>
        <v>14.41</v>
      </c>
    </row>
    <row r="51" spans="1:8" x14ac:dyDescent="0.3">
      <c r="A51" s="14" t="s">
        <v>134</v>
      </c>
      <c r="B51" s="14" t="s">
        <v>19</v>
      </c>
      <c r="C51" s="15">
        <v>3.44</v>
      </c>
      <c r="D51" s="14">
        <v>1.742</v>
      </c>
      <c r="E51" s="23">
        <f>ROUND(C51*D51,2)</f>
        <v>5.99</v>
      </c>
      <c r="F51" s="16">
        <v>0</v>
      </c>
      <c r="G51" s="23">
        <f>ROUND(E51*F51,2)</f>
        <v>0</v>
      </c>
      <c r="H51" s="23">
        <f>ROUND(E51-G51,2)</f>
        <v>5.99</v>
      </c>
    </row>
    <row r="52" spans="1:8" x14ac:dyDescent="0.3">
      <c r="A52" s="14" t="s">
        <v>159</v>
      </c>
      <c r="B52" s="14" t="s">
        <v>19</v>
      </c>
      <c r="C52" s="15">
        <v>3.44</v>
      </c>
      <c r="D52" s="14">
        <v>11.2011</v>
      </c>
      <c r="E52" s="23">
        <f>ROUND(C52*D52,2)</f>
        <v>38.53</v>
      </c>
      <c r="F52" s="16">
        <v>0</v>
      </c>
      <c r="G52" s="23">
        <f>ROUND(E52*F52,2)</f>
        <v>0</v>
      </c>
      <c r="H52" s="23">
        <f>ROUND(E52-G52,2)</f>
        <v>38.53</v>
      </c>
    </row>
    <row r="53" spans="1:8" x14ac:dyDescent="0.3">
      <c r="A53" s="13" t="s">
        <v>47</v>
      </c>
      <c r="C53" s="23"/>
      <c r="E53" s="23"/>
    </row>
    <row r="54" spans="1:8" x14ac:dyDescent="0.3">
      <c r="A54" s="14" t="s">
        <v>42</v>
      </c>
      <c r="B54" s="14" t="s">
        <v>48</v>
      </c>
      <c r="C54" s="15">
        <v>10.46</v>
      </c>
      <c r="D54" s="14">
        <v>1</v>
      </c>
      <c r="E54" s="23">
        <f>ROUND(C54*D54,2)</f>
        <v>10.46</v>
      </c>
      <c r="F54" s="16">
        <v>0</v>
      </c>
      <c r="G54" s="23">
        <f>ROUND(E54*F54,2)</f>
        <v>0</v>
      </c>
      <c r="H54" s="23">
        <f t="shared" ref="H54:H60" si="0">ROUND(E54-G54,2)</f>
        <v>10.46</v>
      </c>
    </row>
    <row r="55" spans="1:8" x14ac:dyDescent="0.3">
      <c r="A55" s="14" t="s">
        <v>38</v>
      </c>
      <c r="B55" s="14" t="s">
        <v>48</v>
      </c>
      <c r="C55" s="15">
        <v>3.5</v>
      </c>
      <c r="D55" s="14">
        <v>1</v>
      </c>
      <c r="E55" s="23">
        <f>ROUND(C55*D55,2)</f>
        <v>3.5</v>
      </c>
      <c r="F55" s="16">
        <v>0</v>
      </c>
      <c r="G55" s="23">
        <f>ROUND(E55*F55,2)</f>
        <v>0</v>
      </c>
      <c r="H55" s="23">
        <f t="shared" si="0"/>
        <v>3.5</v>
      </c>
    </row>
    <row r="56" spans="1:8" x14ac:dyDescent="0.3">
      <c r="A56" s="14" t="s">
        <v>134</v>
      </c>
      <c r="B56" s="14" t="s">
        <v>48</v>
      </c>
      <c r="C56" s="15">
        <v>6.16</v>
      </c>
      <c r="D56" s="14">
        <v>1</v>
      </c>
      <c r="E56" s="23">
        <f>ROUND(C56*D56,2)</f>
        <v>6.16</v>
      </c>
      <c r="F56" s="16">
        <v>0</v>
      </c>
      <c r="G56" s="23">
        <f>ROUND(E56*F56,2)</f>
        <v>0</v>
      </c>
      <c r="H56" s="23">
        <f t="shared" si="0"/>
        <v>6.16</v>
      </c>
    </row>
    <row r="57" spans="1:8" x14ac:dyDescent="0.3">
      <c r="A57" s="14" t="s">
        <v>159</v>
      </c>
      <c r="B57" s="14" t="s">
        <v>48</v>
      </c>
      <c r="C57" s="15">
        <v>21.95</v>
      </c>
      <c r="D57" s="14">
        <v>1</v>
      </c>
      <c r="E57" s="23">
        <f>ROUND(C57*D57,2)</f>
        <v>21.95</v>
      </c>
      <c r="F57" s="16">
        <v>0</v>
      </c>
      <c r="G57" s="23">
        <f>ROUND(E57*F57,2)</f>
        <v>0</v>
      </c>
      <c r="H57" s="23">
        <f t="shared" si="0"/>
        <v>21.95</v>
      </c>
    </row>
    <row r="58" spans="1:8" x14ac:dyDescent="0.3">
      <c r="A58" s="9" t="s">
        <v>49</v>
      </c>
      <c r="B58" s="9" t="s">
        <v>48</v>
      </c>
      <c r="C58" s="10">
        <v>31.81</v>
      </c>
      <c r="D58" s="9">
        <v>1</v>
      </c>
      <c r="E58" s="22">
        <f>ROUND(C58*D58,2)</f>
        <v>31.81</v>
      </c>
      <c r="F58" s="11">
        <v>0</v>
      </c>
      <c r="G58" s="22">
        <f>ROUND(E58*F58,2)</f>
        <v>0</v>
      </c>
      <c r="H58" s="22">
        <f t="shared" si="0"/>
        <v>31.81</v>
      </c>
    </row>
    <row r="59" spans="1:8" x14ac:dyDescent="0.3">
      <c r="A59" s="7" t="s">
        <v>50</v>
      </c>
      <c r="C59" s="23"/>
      <c r="E59" s="23">
        <f>SUM(E12:E58)</f>
        <v>802.74999999999989</v>
      </c>
      <c r="G59" s="12">
        <f>SUM(G12:G58)</f>
        <v>0</v>
      </c>
      <c r="H59" s="12">
        <f t="shared" si="0"/>
        <v>802.75</v>
      </c>
    </row>
    <row r="60" spans="1:8" x14ac:dyDescent="0.3">
      <c r="A60" s="7" t="s">
        <v>51</v>
      </c>
      <c r="C60" s="23"/>
      <c r="E60" s="23">
        <f>+E8-E59</f>
        <v>275.25000000000011</v>
      </c>
      <c r="G60" s="12">
        <f>+G8-G59</f>
        <v>0</v>
      </c>
      <c r="H60" s="12">
        <f t="shared" si="0"/>
        <v>275.25</v>
      </c>
    </row>
    <row r="61" spans="1:8" x14ac:dyDescent="0.3">
      <c r="A61" t="s">
        <v>12</v>
      </c>
      <c r="C61" s="23"/>
      <c r="E61" s="23"/>
    </row>
    <row r="62" spans="1:8" x14ac:dyDescent="0.3">
      <c r="A62" s="7" t="s">
        <v>52</v>
      </c>
      <c r="C62" s="23"/>
      <c r="E62" s="23"/>
    </row>
    <row r="63" spans="1:8" x14ac:dyDescent="0.3">
      <c r="A63" s="14" t="s">
        <v>42</v>
      </c>
      <c r="B63" s="14" t="s">
        <v>48</v>
      </c>
      <c r="C63" s="15">
        <v>17.91</v>
      </c>
      <c r="D63" s="14">
        <v>1</v>
      </c>
      <c r="E63" s="23">
        <f>ROUND(C63*D63,2)</f>
        <v>17.91</v>
      </c>
      <c r="F63" s="16">
        <v>0</v>
      </c>
      <c r="G63" s="23">
        <f>ROUND(E63*F63,2)</f>
        <v>0</v>
      </c>
      <c r="H63" s="23">
        <f t="shared" ref="H63:H69" si="1">ROUND(E63-G63,2)</f>
        <v>17.91</v>
      </c>
    </row>
    <row r="64" spans="1:8" x14ac:dyDescent="0.3">
      <c r="A64" s="14" t="s">
        <v>38</v>
      </c>
      <c r="B64" s="14" t="s">
        <v>48</v>
      </c>
      <c r="C64" s="15">
        <v>27.01</v>
      </c>
      <c r="D64" s="14">
        <v>1</v>
      </c>
      <c r="E64" s="23">
        <f>ROUND(C64*D64,2)</f>
        <v>27.01</v>
      </c>
      <c r="F64" s="16">
        <v>0</v>
      </c>
      <c r="G64" s="23">
        <f>ROUND(E64*F64,2)</f>
        <v>0</v>
      </c>
      <c r="H64" s="23">
        <f t="shared" si="1"/>
        <v>27.01</v>
      </c>
    </row>
    <row r="65" spans="1:8" x14ac:dyDescent="0.3">
      <c r="A65" s="14" t="s">
        <v>134</v>
      </c>
      <c r="B65" s="14" t="s">
        <v>48</v>
      </c>
      <c r="C65" s="15">
        <v>29.49</v>
      </c>
      <c r="D65" s="14">
        <v>1</v>
      </c>
      <c r="E65" s="23">
        <f>ROUND(C65*D65,2)</f>
        <v>29.49</v>
      </c>
      <c r="F65" s="16">
        <v>0</v>
      </c>
      <c r="G65" s="23">
        <f>ROUND(E65*F65,2)</f>
        <v>0</v>
      </c>
      <c r="H65" s="23">
        <f t="shared" si="1"/>
        <v>29.49</v>
      </c>
    </row>
    <row r="66" spans="1:8" x14ac:dyDescent="0.3">
      <c r="A66" s="9" t="s">
        <v>159</v>
      </c>
      <c r="B66" s="9" t="s">
        <v>48</v>
      </c>
      <c r="C66" s="10">
        <v>99.5</v>
      </c>
      <c r="D66" s="9">
        <v>1</v>
      </c>
      <c r="E66" s="22">
        <f>ROUND(C66*D66,2)</f>
        <v>99.5</v>
      </c>
      <c r="F66" s="11">
        <v>0</v>
      </c>
      <c r="G66" s="22">
        <f>ROUND(E66*F66,2)</f>
        <v>0</v>
      </c>
      <c r="H66" s="22">
        <f t="shared" si="1"/>
        <v>99.5</v>
      </c>
    </row>
    <row r="67" spans="1:8" x14ac:dyDescent="0.3">
      <c r="A67" s="7" t="s">
        <v>53</v>
      </c>
      <c r="C67" s="23"/>
      <c r="E67" s="23">
        <f>SUM(E63:E66)</f>
        <v>173.91</v>
      </c>
      <c r="G67" s="12">
        <f>SUM(G63:G66)</f>
        <v>0</v>
      </c>
      <c r="H67" s="12">
        <f t="shared" si="1"/>
        <v>173.91</v>
      </c>
    </row>
    <row r="68" spans="1:8" x14ac:dyDescent="0.3">
      <c r="A68" s="7" t="s">
        <v>54</v>
      </c>
      <c r="C68" s="23"/>
      <c r="E68" s="23">
        <f>+E59+E67</f>
        <v>976.65999999999985</v>
      </c>
      <c r="G68" s="12">
        <f>+G59+G67</f>
        <v>0</v>
      </c>
      <c r="H68" s="12">
        <f t="shared" si="1"/>
        <v>976.66</v>
      </c>
    </row>
    <row r="69" spans="1:8" x14ac:dyDescent="0.3">
      <c r="A69" s="7" t="s">
        <v>55</v>
      </c>
      <c r="C69" s="23"/>
      <c r="E69" s="23">
        <f>+E8-E68</f>
        <v>101.34000000000015</v>
      </c>
      <c r="G69" s="12">
        <f>+G8-G68</f>
        <v>0</v>
      </c>
      <c r="H69" s="12">
        <f t="shared" si="1"/>
        <v>101.34</v>
      </c>
    </row>
    <row r="70" spans="1:8" x14ac:dyDescent="0.3">
      <c r="A70" t="s">
        <v>120</v>
      </c>
      <c r="C70" s="23"/>
      <c r="E70" s="23"/>
    </row>
    <row r="71" spans="1:8" x14ac:dyDescent="0.3">
      <c r="A71" t="s">
        <v>425</v>
      </c>
      <c r="C71" s="23"/>
      <c r="E71" s="23"/>
    </row>
    <row r="73" spans="1:8" x14ac:dyDescent="0.3">
      <c r="A73" s="7" t="s">
        <v>121</v>
      </c>
      <c r="C73" s="23"/>
      <c r="E73" s="23"/>
    </row>
    <row r="74" spans="1:8" x14ac:dyDescent="0.3">
      <c r="A74" s="7" t="s">
        <v>122</v>
      </c>
      <c r="C74" s="23"/>
      <c r="E74" s="23"/>
    </row>
    <row r="98" spans="1:8" x14ac:dyDescent="0.3">
      <c r="A98" t="str" cm="1">
        <f t="array" aca="1" ref="A98" ca="1">MID(CELL("filename",A1),FIND("]",CELL("filename",A1))+1,256)</f>
        <v>corn10</v>
      </c>
    </row>
    <row r="99" spans="1:8" x14ac:dyDescent="0.3">
      <c r="A99" s="7" t="s">
        <v>50</v>
      </c>
      <c r="E99" s="25">
        <f>VLOOKUP(A99,$A$1:$H$98,5,FALSE)</f>
        <v>802.74999999999989</v>
      </c>
    </row>
    <row r="100" spans="1:8" x14ac:dyDescent="0.3">
      <c r="A100" s="7" t="s">
        <v>293</v>
      </c>
      <c r="E100" s="25">
        <f>VLOOKUP(A100,$A$1:$H$98,5,FALSE)</f>
        <v>173.91</v>
      </c>
    </row>
    <row r="101" spans="1:8" x14ac:dyDescent="0.3">
      <c r="A101" s="7" t="s">
        <v>294</v>
      </c>
      <c r="E101" s="25">
        <f t="shared" ref="E101" si="2">VLOOKUP(A101,$A$1:$H$98,5,FALSE)</f>
        <v>976.65999999999985</v>
      </c>
    </row>
    <row r="102" spans="1:8" x14ac:dyDescent="0.3">
      <c r="A102" s="4" t="s">
        <v>55</v>
      </c>
      <c r="B102" s="1"/>
      <c r="C102" s="1"/>
      <c r="D102" s="1"/>
      <c r="E102" s="27">
        <f>VLOOKUP(A102,$A$1:$H$98,5,FALSE)</f>
        <v>101.34000000000015</v>
      </c>
    </row>
    <row r="104" spans="1:8" x14ac:dyDescent="0.3">
      <c r="A104" s="21" t="s">
        <v>255</v>
      </c>
      <c r="B104" s="26"/>
      <c r="C104" s="26"/>
    </row>
    <row r="105" spans="1:8" x14ac:dyDescent="0.3">
      <c r="A105" s="25">
        <f>E102</f>
        <v>101.34000000000015</v>
      </c>
      <c r="B105" s="25">
        <f ca="1">C105-Calculator!$B$16</f>
        <v>4.6000000000000005</v>
      </c>
      <c r="C105" s="25">
        <f ca="1">D105-Calculator!$B$16</f>
        <v>4.9000000000000004</v>
      </c>
      <c r="D105" s="25">
        <f ca="1">E105-Calculator!$B$16</f>
        <v>5.2</v>
      </c>
      <c r="E105" s="25" cm="1">
        <f t="array" aca="1" ref="E105" ca="1">IF(MID(CELL("filename",A1),FIND("]",CELL("filename",A1))+1,256)=Calculator!AR2,Calculator!B15,5.5)</f>
        <v>5.5</v>
      </c>
      <c r="F105" s="25">
        <f ca="1">E105+Calculator!$B$16</f>
        <v>5.8</v>
      </c>
      <c r="G105" s="25">
        <f ca="1">F105+Calculator!$B$16</f>
        <v>6.1</v>
      </c>
      <c r="H105" s="25">
        <f ca="1">G105+Calculator!$B$16</f>
        <v>6.3999999999999995</v>
      </c>
    </row>
    <row r="106" spans="1:8" x14ac:dyDescent="0.3">
      <c r="A106">
        <f ca="1">A107-Calculator!$B$12</f>
        <v>205</v>
      </c>
      <c r="B106">
        <f t="dataTable" ref="B106:H112" dt2D="1" dtr="1" r1="C7" r2="D7" ca="1"/>
        <v>-30.209999999999809</v>
      </c>
      <c r="C106">
        <v>31.290000000000191</v>
      </c>
      <c r="D106">
        <v>92.790000000000191</v>
      </c>
      <c r="E106">
        <v>154.29000000000019</v>
      </c>
      <c r="F106">
        <v>215.79000000000019</v>
      </c>
      <c r="G106">
        <v>277.29000000000019</v>
      </c>
      <c r="H106">
        <v>338.79000000000019</v>
      </c>
    </row>
    <row r="107" spans="1:8" x14ac:dyDescent="0.3">
      <c r="A107">
        <f ca="1">A108-Calculator!$B$12</f>
        <v>210</v>
      </c>
      <c r="B107">
        <v>-8.3599999999997863</v>
      </c>
      <c r="C107">
        <v>54.640000000000214</v>
      </c>
      <c r="D107">
        <v>117.64000000000021</v>
      </c>
      <c r="E107">
        <v>180.64000000000021</v>
      </c>
      <c r="F107">
        <v>243.64000000000021</v>
      </c>
      <c r="G107">
        <v>306.64000000000021</v>
      </c>
      <c r="H107">
        <v>369.64000000000021</v>
      </c>
    </row>
    <row r="108" spans="1:8" x14ac:dyDescent="0.3">
      <c r="A108">
        <f ca="1">A109-Calculator!$B$12</f>
        <v>215</v>
      </c>
      <c r="B108">
        <v>13.490000000000123</v>
      </c>
      <c r="C108">
        <v>77.990000000000123</v>
      </c>
      <c r="D108">
        <v>142.49000000000012</v>
      </c>
      <c r="E108">
        <v>206.99000000000012</v>
      </c>
      <c r="F108">
        <v>271.49000000000012</v>
      </c>
      <c r="G108">
        <v>335.99000000000012</v>
      </c>
      <c r="H108">
        <v>400.49000000000012</v>
      </c>
    </row>
    <row r="109" spans="1:8" x14ac:dyDescent="0.3">
      <c r="A109" cm="1">
        <f t="array" aca="1" ref="A109" ca="1">IF(MID(CELL("filename",A1),FIND("]",CELL("filename",A1))+1,256)=Calculator!AR2,Calculator!B11,220)</f>
        <v>220</v>
      </c>
      <c r="B109">
        <v>35.340000000000146</v>
      </c>
      <c r="C109">
        <v>101.34000000000015</v>
      </c>
      <c r="D109">
        <v>167.34000000000015</v>
      </c>
      <c r="E109">
        <v>233.34000000000015</v>
      </c>
      <c r="F109">
        <v>299.34000000000015</v>
      </c>
      <c r="G109">
        <v>365.34000000000015</v>
      </c>
      <c r="H109">
        <v>431.34000000000015</v>
      </c>
    </row>
    <row r="110" spans="1:8" x14ac:dyDescent="0.3">
      <c r="A110">
        <f ca="1">A109+Calculator!$B$12</f>
        <v>225</v>
      </c>
      <c r="B110">
        <v>57.190000000000168</v>
      </c>
      <c r="C110">
        <v>124.69000000000017</v>
      </c>
      <c r="D110">
        <v>192.19000000000017</v>
      </c>
      <c r="E110">
        <v>259.69000000000017</v>
      </c>
      <c r="F110">
        <v>327.19000000000017</v>
      </c>
      <c r="G110">
        <v>394.69000000000017</v>
      </c>
      <c r="H110">
        <v>462.19000000000017</v>
      </c>
    </row>
    <row r="111" spans="1:8" x14ac:dyDescent="0.3">
      <c r="A111">
        <f ca="1">A110+Calculator!$B$12</f>
        <v>230</v>
      </c>
      <c r="B111">
        <v>79.040000000000191</v>
      </c>
      <c r="C111">
        <v>148.04000000000019</v>
      </c>
      <c r="D111">
        <v>217.04000000000019</v>
      </c>
      <c r="E111">
        <v>286.04000000000019</v>
      </c>
      <c r="F111">
        <v>355.04000000000019</v>
      </c>
      <c r="G111">
        <v>424.04000000000019</v>
      </c>
      <c r="H111">
        <v>493.04000000000019</v>
      </c>
    </row>
    <row r="112" spans="1:8" x14ac:dyDescent="0.3">
      <c r="A112">
        <f ca="1">A111+Calculator!$B$12</f>
        <v>235</v>
      </c>
      <c r="B112">
        <v>100.89000000000021</v>
      </c>
      <c r="C112">
        <v>171.39000000000021</v>
      </c>
      <c r="D112">
        <v>241.89000000000021</v>
      </c>
      <c r="E112">
        <v>312.39000000000021</v>
      </c>
      <c r="F112">
        <v>382.89000000000021</v>
      </c>
      <c r="G112">
        <v>453.39000000000021</v>
      </c>
      <c r="H112">
        <v>523.89000000000021</v>
      </c>
    </row>
    <row r="115" spans="1:8" x14ac:dyDescent="0.3">
      <c r="A115" s="21" t="s">
        <v>256</v>
      </c>
    </row>
    <row r="116" spans="1:8" x14ac:dyDescent="0.3">
      <c r="A116" s="25">
        <f>E102</f>
        <v>101.34000000000015</v>
      </c>
      <c r="B116" s="25">
        <f ca="1">C116-Calculator!$B$29</f>
        <v>5.2000000000000011</v>
      </c>
      <c r="C116" s="25">
        <f ca="1">D116-Calculator!$B$29</f>
        <v>5.3000000000000007</v>
      </c>
      <c r="D116" s="25">
        <f ca="1">E116-Calculator!$B$29</f>
        <v>5.4</v>
      </c>
      <c r="E116" s="25" cm="1">
        <f t="array" aca="1" ref="E116" ca="1">IF(MID(CELL("filename",A1),FIND("]",CELL("filename",A1))+1,256)=Calculator!AS2,Calculator!B28,5.5)</f>
        <v>5.5</v>
      </c>
      <c r="F116" s="25">
        <f ca="1">E116+Calculator!$B$29</f>
        <v>5.6</v>
      </c>
      <c r="G116" s="25">
        <f ca="1">F116+Calculator!$B$29</f>
        <v>5.6999999999999993</v>
      </c>
      <c r="H116" s="25">
        <f ca="1">G116+Calculator!$B$29</f>
        <v>5.7999999999999989</v>
      </c>
    </row>
    <row r="117" spans="1:8" x14ac:dyDescent="0.3">
      <c r="A117">
        <f ca="1">A118-Calculator!$B$25</f>
        <v>205</v>
      </c>
      <c r="B117">
        <f t="dataTable" ref="B117:H123" dt2D="1" dtr="1" r1="C7" r2="D7" ca="1"/>
        <v>92.790000000000191</v>
      </c>
      <c r="C117">
        <v>113.29000000000019</v>
      </c>
      <c r="D117">
        <v>133.79000000000019</v>
      </c>
      <c r="E117">
        <v>154.29000000000019</v>
      </c>
      <c r="F117">
        <v>174.79000000000019</v>
      </c>
      <c r="G117">
        <v>195.29000000000019</v>
      </c>
      <c r="H117">
        <v>215.79000000000019</v>
      </c>
    </row>
    <row r="118" spans="1:8" x14ac:dyDescent="0.3">
      <c r="A118">
        <f ca="1">A119-Calculator!$B$25</f>
        <v>210</v>
      </c>
      <c r="B118">
        <v>117.64000000000021</v>
      </c>
      <c r="C118">
        <v>138.64000000000021</v>
      </c>
      <c r="D118">
        <v>159.64000000000021</v>
      </c>
      <c r="E118">
        <v>180.64000000000021</v>
      </c>
      <c r="F118">
        <v>201.64000000000021</v>
      </c>
      <c r="G118">
        <v>222.64000000000021</v>
      </c>
      <c r="H118">
        <v>243.64000000000021</v>
      </c>
    </row>
    <row r="119" spans="1:8" x14ac:dyDescent="0.3">
      <c r="A119">
        <f ca="1">A120-Calculator!$B$25</f>
        <v>215</v>
      </c>
      <c r="B119">
        <v>142.49000000000012</v>
      </c>
      <c r="C119">
        <v>163.99000000000012</v>
      </c>
      <c r="D119">
        <v>185.49000000000012</v>
      </c>
      <c r="E119">
        <v>206.99000000000012</v>
      </c>
      <c r="F119">
        <v>228.49000000000012</v>
      </c>
      <c r="G119">
        <v>249.99000000000012</v>
      </c>
      <c r="H119">
        <v>271.49000000000012</v>
      </c>
    </row>
    <row r="120" spans="1:8" x14ac:dyDescent="0.3">
      <c r="A120" cm="1">
        <f t="array" aca="1" ref="A120" ca="1">IF(MID(CELL("filename",A1),FIND("]",CELL("filename",A1))+1,256)=Calculator!AS2,Calculator!B24,220)</f>
        <v>220</v>
      </c>
      <c r="B120">
        <v>167.34000000000015</v>
      </c>
      <c r="C120">
        <v>189.34000000000015</v>
      </c>
      <c r="D120">
        <v>211.34000000000015</v>
      </c>
      <c r="E120">
        <v>233.34000000000015</v>
      </c>
      <c r="F120">
        <v>255.34000000000015</v>
      </c>
      <c r="G120">
        <v>277.34000000000015</v>
      </c>
      <c r="H120">
        <v>299.34000000000015</v>
      </c>
    </row>
    <row r="121" spans="1:8" x14ac:dyDescent="0.3">
      <c r="A121">
        <f ca="1">A120+Calculator!$B$25</f>
        <v>225</v>
      </c>
      <c r="B121">
        <v>192.19000000000017</v>
      </c>
      <c r="C121">
        <v>214.69000000000017</v>
      </c>
      <c r="D121">
        <v>237.19000000000017</v>
      </c>
      <c r="E121">
        <v>259.69000000000017</v>
      </c>
      <c r="F121">
        <v>282.19000000000017</v>
      </c>
      <c r="G121">
        <v>304.69000000000017</v>
      </c>
      <c r="H121">
        <v>327.19000000000017</v>
      </c>
    </row>
    <row r="122" spans="1:8" x14ac:dyDescent="0.3">
      <c r="A122">
        <f ca="1">A121+Calculator!$B$25</f>
        <v>230</v>
      </c>
      <c r="B122">
        <v>217.04000000000019</v>
      </c>
      <c r="C122">
        <v>240.04000000000019</v>
      </c>
      <c r="D122">
        <v>263.04000000000019</v>
      </c>
      <c r="E122">
        <v>286.04000000000019</v>
      </c>
      <c r="F122">
        <v>309.04000000000019</v>
      </c>
      <c r="G122">
        <v>332.04000000000019</v>
      </c>
      <c r="H122">
        <v>355.04000000000019</v>
      </c>
    </row>
    <row r="123" spans="1:8" x14ac:dyDescent="0.3">
      <c r="A123">
        <f ca="1">A122+Calculator!$B$25</f>
        <v>235</v>
      </c>
      <c r="B123">
        <v>241.89000000000021</v>
      </c>
      <c r="C123">
        <v>265.39000000000021</v>
      </c>
      <c r="D123">
        <v>288.89000000000021</v>
      </c>
      <c r="E123">
        <v>312.39000000000021</v>
      </c>
      <c r="F123">
        <v>335.89000000000021</v>
      </c>
      <c r="G123">
        <v>359.39000000000021</v>
      </c>
      <c r="H123">
        <v>382.89000000000021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E5CE4-6D90-47CE-A28A-E2AC711550A1}">
  <dimension ref="A1:S163"/>
  <sheetViews>
    <sheetView topLeftCell="A100" workbookViewId="0">
      <selection activeCell="B116" sqref="B116:H116"/>
    </sheetView>
  </sheetViews>
  <sheetFormatPr defaultRowHeight="14.4" x14ac:dyDescent="0.3"/>
  <cols>
    <col min="1" max="1" width="25.6640625" customWidth="1"/>
    <col min="2" max="4" width="10.5546875" bestFit="1" customWidth="1"/>
    <col min="5" max="5" width="11" customWidth="1"/>
    <col min="6" max="7" width="10.5546875" bestFit="1" customWidth="1"/>
    <col min="8" max="8" width="10.88671875" customWidth="1"/>
    <col min="9" max="9" width="10.5546875" bestFit="1" customWidth="1"/>
    <col min="12" max="12" width="16.33203125" bestFit="1" customWidth="1"/>
    <col min="13" max="13" width="10.44140625" customWidth="1"/>
    <col min="14" max="14" width="10.5546875" bestFit="1" customWidth="1"/>
    <col min="15" max="15" width="11.88671875" customWidth="1"/>
    <col min="16" max="16" width="10.88671875" customWidth="1"/>
    <col min="17" max="18" width="10.77734375" customWidth="1"/>
  </cols>
  <sheetData>
    <row r="1" spans="1:8" x14ac:dyDescent="0.3">
      <c r="A1" s="80" t="s">
        <v>155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156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437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3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IF(Calculator!B7="Cotton",Calculator!C11,IF(Calculator!B20="Cotton",Calculator!C24,1620))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3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3">
      <c r="A10" t="s">
        <v>12</v>
      </c>
      <c r="C10" s="23"/>
      <c r="E10" s="23"/>
    </row>
    <row r="11" spans="1:8" x14ac:dyDescent="0.3">
      <c r="A11" s="7" t="s">
        <v>13</v>
      </c>
      <c r="C11" s="23"/>
      <c r="E11" s="23"/>
    </row>
    <row r="12" spans="1:8" x14ac:dyDescent="0.3">
      <c r="A12" s="13" t="s">
        <v>14</v>
      </c>
      <c r="C12" s="23"/>
      <c r="E12" s="23"/>
    </row>
    <row r="13" spans="1:8" x14ac:dyDescent="0.3">
      <c r="A13" s="14" t="s">
        <v>15</v>
      </c>
      <c r="B13" s="14" t="s">
        <v>16</v>
      </c>
      <c r="C13" s="15">
        <v>8.11</v>
      </c>
      <c r="D13" s="14">
        <v>2.5</v>
      </c>
      <c r="E13" s="23">
        <f>ROUND(C13*D13,2)</f>
        <v>20.28</v>
      </c>
      <c r="F13" s="16">
        <v>0</v>
      </c>
      <c r="G13" s="23">
        <f>ROUND(E13*F13,2)</f>
        <v>0</v>
      </c>
      <c r="H13" s="23">
        <f>ROUND(E13-G13,2)</f>
        <v>20.28</v>
      </c>
    </row>
    <row r="14" spans="1:8" x14ac:dyDescent="0.3">
      <c r="A14" s="14" t="s">
        <v>57</v>
      </c>
      <c r="B14" s="14" t="s">
        <v>16</v>
      </c>
      <c r="C14" s="15">
        <v>6.87</v>
      </c>
      <c r="D14" s="14">
        <v>5.25</v>
      </c>
      <c r="E14" s="23">
        <f>ROUND(C14*D14,2)</f>
        <v>36.07</v>
      </c>
      <c r="F14" s="16">
        <v>0</v>
      </c>
      <c r="G14" s="23">
        <f>ROUND(E14*F14,2)</f>
        <v>0</v>
      </c>
      <c r="H14" s="23">
        <f>ROUND(E14-G14,2)</f>
        <v>36.07</v>
      </c>
    </row>
    <row r="15" spans="1:8" x14ac:dyDescent="0.3">
      <c r="A15" s="13" t="s">
        <v>17</v>
      </c>
      <c r="C15" s="23"/>
      <c r="E15" s="23"/>
    </row>
    <row r="16" spans="1:8" x14ac:dyDescent="0.3">
      <c r="A16" s="14" t="s">
        <v>66</v>
      </c>
      <c r="B16" s="14" t="s">
        <v>18</v>
      </c>
      <c r="C16" s="15">
        <v>1.1399999999999999</v>
      </c>
      <c r="D16" s="14">
        <v>2.2999999999999998</v>
      </c>
      <c r="E16" s="23">
        <f>ROUND(C16*D16,2)</f>
        <v>2.62</v>
      </c>
      <c r="F16" s="16">
        <v>0</v>
      </c>
      <c r="G16" s="23">
        <f>ROUND(E16*F16,2)</f>
        <v>0</v>
      </c>
      <c r="H16" s="23">
        <f>ROUND(E16-G16,2)</f>
        <v>2.62</v>
      </c>
    </row>
    <row r="17" spans="1:8" x14ac:dyDescent="0.3">
      <c r="A17" s="14" t="s">
        <v>67</v>
      </c>
      <c r="B17" s="14" t="s">
        <v>26</v>
      </c>
      <c r="C17" s="15">
        <v>3.38</v>
      </c>
      <c r="D17" s="14">
        <v>2.3125</v>
      </c>
      <c r="E17" s="23">
        <f>ROUND(C17*D17,2)</f>
        <v>7.82</v>
      </c>
      <c r="F17" s="16">
        <v>0</v>
      </c>
      <c r="G17" s="23">
        <f>ROUND(E17*F17,2)</f>
        <v>0</v>
      </c>
      <c r="H17" s="23">
        <f>ROUND(E17-G17,2)</f>
        <v>7.82</v>
      </c>
    </row>
    <row r="18" spans="1:8" x14ac:dyDescent="0.3">
      <c r="A18" s="14" t="s">
        <v>68</v>
      </c>
      <c r="B18" s="14" t="s">
        <v>26</v>
      </c>
      <c r="C18" s="15">
        <v>11.25</v>
      </c>
      <c r="D18" s="14">
        <v>0.5</v>
      </c>
      <c r="E18" s="23">
        <f>ROUND(C18*D18,2)</f>
        <v>5.63</v>
      </c>
      <c r="F18" s="16">
        <v>0</v>
      </c>
      <c r="G18" s="23">
        <f>ROUND(E18*F18,2)</f>
        <v>0</v>
      </c>
      <c r="H18" s="23">
        <f>ROUND(E18-G18,2)</f>
        <v>5.63</v>
      </c>
    </row>
    <row r="19" spans="1:8" x14ac:dyDescent="0.3">
      <c r="A19" s="13" t="s">
        <v>69</v>
      </c>
      <c r="C19" s="23"/>
      <c r="E19" s="23"/>
    </row>
    <row r="20" spans="1:8" x14ac:dyDescent="0.3">
      <c r="A20" s="14" t="s">
        <v>70</v>
      </c>
      <c r="B20" s="14" t="s">
        <v>29</v>
      </c>
      <c r="C20" s="15">
        <v>0.11</v>
      </c>
      <c r="D20" s="14">
        <v>1200</v>
      </c>
      <c r="E20" s="23">
        <f>ROUND(C20*D20,2)</f>
        <v>132</v>
      </c>
      <c r="F20" s="16">
        <v>0</v>
      </c>
      <c r="G20" s="23">
        <f>ROUND(E20*F20,2)</f>
        <v>0</v>
      </c>
      <c r="H20" s="23">
        <f>ROUND(E20-G20,2)</f>
        <v>132</v>
      </c>
    </row>
    <row r="21" spans="1:8" x14ac:dyDescent="0.3">
      <c r="A21" s="13" t="s">
        <v>20</v>
      </c>
      <c r="C21" s="23"/>
      <c r="E21" s="23"/>
    </row>
    <row r="22" spans="1:8" x14ac:dyDescent="0.3">
      <c r="A22" s="14" t="s">
        <v>22</v>
      </c>
      <c r="B22" s="14" t="s">
        <v>21</v>
      </c>
      <c r="C22" s="15">
        <v>36.200000000000003</v>
      </c>
      <c r="D22" s="14">
        <v>1.5</v>
      </c>
      <c r="E22" s="23">
        <f>ROUND(C22*D22,2)</f>
        <v>54.3</v>
      </c>
      <c r="F22" s="16">
        <v>0</v>
      </c>
      <c r="G22" s="23">
        <f>ROUND(E22*F22,2)</f>
        <v>0</v>
      </c>
      <c r="H22" s="23">
        <f>ROUND(E22-G22,2)</f>
        <v>54.3</v>
      </c>
    </row>
    <row r="23" spans="1:8" x14ac:dyDescent="0.3">
      <c r="A23" s="14" t="s">
        <v>103</v>
      </c>
      <c r="B23" s="14" t="s">
        <v>19</v>
      </c>
      <c r="C23" s="15">
        <v>4</v>
      </c>
      <c r="D23" s="14">
        <v>34.358199999999997</v>
      </c>
      <c r="E23" s="23">
        <f>ROUND(C23*D23,2)</f>
        <v>137.43</v>
      </c>
      <c r="F23" s="16">
        <v>0</v>
      </c>
      <c r="G23" s="23">
        <f>ROUND(E23*F23,2)</f>
        <v>0</v>
      </c>
      <c r="H23" s="23">
        <f>ROUND(E23-G23,2)</f>
        <v>137.43</v>
      </c>
    </row>
    <row r="24" spans="1:8" x14ac:dyDescent="0.3">
      <c r="A24" s="13" t="s">
        <v>23</v>
      </c>
      <c r="C24" s="23"/>
      <c r="E24" s="23"/>
    </row>
    <row r="25" spans="1:8" x14ac:dyDescent="0.3">
      <c r="A25" s="14" t="s">
        <v>71</v>
      </c>
      <c r="B25" s="14" t="s">
        <v>48</v>
      </c>
      <c r="C25" s="15">
        <v>20</v>
      </c>
      <c r="D25" s="14">
        <v>1</v>
      </c>
      <c r="E25" s="23">
        <f>ROUND(C25*D25,2)</f>
        <v>20</v>
      </c>
      <c r="F25" s="16">
        <v>0</v>
      </c>
      <c r="G25" s="23">
        <f>ROUND(E25*F25,2)</f>
        <v>0</v>
      </c>
      <c r="H25" s="23">
        <f>ROUND(E25-G25,2)</f>
        <v>20</v>
      </c>
    </row>
    <row r="26" spans="1:8" x14ac:dyDescent="0.3">
      <c r="A26" s="13" t="s">
        <v>24</v>
      </c>
      <c r="C26" s="23"/>
      <c r="E26" s="23"/>
    </row>
    <row r="27" spans="1:8" x14ac:dyDescent="0.3">
      <c r="A27" s="14" t="s">
        <v>59</v>
      </c>
      <c r="B27" s="14" t="s">
        <v>26</v>
      </c>
      <c r="C27" s="15">
        <v>14.29</v>
      </c>
      <c r="D27" s="14">
        <v>0.5</v>
      </c>
      <c r="E27" s="23">
        <f t="shared" ref="E27:E33" si="0">ROUND(C27*D27,2)</f>
        <v>7.15</v>
      </c>
      <c r="F27" s="16">
        <v>0</v>
      </c>
      <c r="G27" s="23">
        <f t="shared" ref="G27:G33" si="1">ROUND(E27*F27,2)</f>
        <v>0</v>
      </c>
      <c r="H27" s="23">
        <f t="shared" ref="H27:H33" si="2">ROUND(E27-G27,2)</f>
        <v>7.15</v>
      </c>
    </row>
    <row r="28" spans="1:8" x14ac:dyDescent="0.3">
      <c r="A28" s="14" t="s">
        <v>25</v>
      </c>
      <c r="B28" s="14" t="s">
        <v>18</v>
      </c>
      <c r="C28" s="15">
        <v>0.25</v>
      </c>
      <c r="D28" s="14">
        <v>96</v>
      </c>
      <c r="E28" s="23">
        <f t="shared" si="0"/>
        <v>24</v>
      </c>
      <c r="F28" s="16">
        <v>0</v>
      </c>
      <c r="G28" s="23">
        <f t="shared" si="1"/>
        <v>0</v>
      </c>
      <c r="H28" s="23">
        <f t="shared" si="2"/>
        <v>24</v>
      </c>
    </row>
    <row r="29" spans="1:8" x14ac:dyDescent="0.3">
      <c r="A29" s="14" t="s">
        <v>104</v>
      </c>
      <c r="B29" s="14" t="s">
        <v>26</v>
      </c>
      <c r="C29" s="15">
        <v>15.01</v>
      </c>
      <c r="D29" s="14">
        <v>1</v>
      </c>
      <c r="E29" s="23">
        <f t="shared" si="0"/>
        <v>15.01</v>
      </c>
      <c r="F29" s="16">
        <v>0</v>
      </c>
      <c r="G29" s="23">
        <f t="shared" si="1"/>
        <v>0</v>
      </c>
      <c r="H29" s="23">
        <f t="shared" si="2"/>
        <v>15.01</v>
      </c>
    </row>
    <row r="30" spans="1:8" x14ac:dyDescent="0.3">
      <c r="A30" s="14" t="s">
        <v>105</v>
      </c>
      <c r="B30" s="14" t="s">
        <v>18</v>
      </c>
      <c r="C30" s="15">
        <v>0.33</v>
      </c>
      <c r="D30" s="14">
        <v>48</v>
      </c>
      <c r="E30" s="23">
        <f t="shared" si="0"/>
        <v>15.84</v>
      </c>
      <c r="F30" s="16">
        <v>0</v>
      </c>
      <c r="G30" s="23">
        <f t="shared" si="1"/>
        <v>0</v>
      </c>
      <c r="H30" s="23">
        <f t="shared" si="2"/>
        <v>15.84</v>
      </c>
    </row>
    <row r="31" spans="1:8" x14ac:dyDescent="0.3">
      <c r="A31" s="14" t="s">
        <v>106</v>
      </c>
      <c r="B31" s="14" t="s">
        <v>26</v>
      </c>
      <c r="C31" s="15">
        <v>5.24</v>
      </c>
      <c r="D31" s="14">
        <v>2</v>
      </c>
      <c r="E31" s="23">
        <f t="shared" si="0"/>
        <v>10.48</v>
      </c>
      <c r="F31" s="16">
        <v>0</v>
      </c>
      <c r="G31" s="23">
        <f t="shared" si="1"/>
        <v>0</v>
      </c>
      <c r="H31" s="23">
        <f t="shared" si="2"/>
        <v>10.48</v>
      </c>
    </row>
    <row r="32" spans="1:8" x14ac:dyDescent="0.3">
      <c r="A32" s="14" t="s">
        <v>390</v>
      </c>
      <c r="B32" s="14" t="s">
        <v>18</v>
      </c>
      <c r="C32" s="15">
        <v>0.8</v>
      </c>
      <c r="D32" s="14">
        <v>25.6</v>
      </c>
      <c r="E32" s="23">
        <f t="shared" si="0"/>
        <v>20.48</v>
      </c>
      <c r="F32" s="16">
        <v>0</v>
      </c>
      <c r="G32" s="23">
        <f t="shared" si="1"/>
        <v>0</v>
      </c>
      <c r="H32" s="23">
        <f t="shared" si="2"/>
        <v>20.48</v>
      </c>
    </row>
    <row r="33" spans="1:8" x14ac:dyDescent="0.3">
      <c r="A33" s="14" t="s">
        <v>74</v>
      </c>
      <c r="B33" s="14" t="s">
        <v>26</v>
      </c>
      <c r="C33" s="15">
        <v>10.75</v>
      </c>
      <c r="D33" s="14">
        <v>2</v>
      </c>
      <c r="E33" s="23">
        <f t="shared" si="0"/>
        <v>21.5</v>
      </c>
      <c r="F33" s="16">
        <v>0</v>
      </c>
      <c r="G33" s="23">
        <f t="shared" si="1"/>
        <v>0</v>
      </c>
      <c r="H33" s="23">
        <f t="shared" si="2"/>
        <v>21.5</v>
      </c>
    </row>
    <row r="34" spans="1:8" x14ac:dyDescent="0.3">
      <c r="A34" s="13" t="s">
        <v>27</v>
      </c>
      <c r="C34" s="23"/>
      <c r="E34" s="23"/>
    </row>
    <row r="35" spans="1:8" x14ac:dyDescent="0.3">
      <c r="A35" s="14" t="s">
        <v>78</v>
      </c>
      <c r="B35" s="14" t="s">
        <v>29</v>
      </c>
      <c r="C35" s="15">
        <v>8.25</v>
      </c>
      <c r="D35" s="14">
        <v>2</v>
      </c>
      <c r="E35" s="23">
        <f t="shared" ref="E35:E43" si="3">ROUND(C35*D35,2)</f>
        <v>16.5</v>
      </c>
      <c r="F35" s="16">
        <v>0</v>
      </c>
      <c r="G35" s="23">
        <f t="shared" ref="G35:G43" si="4">ROUND(E35*F35,2)</f>
        <v>0</v>
      </c>
      <c r="H35" s="23">
        <f t="shared" ref="H35:H43" si="5">ROUND(E35-G35,2)</f>
        <v>16.5</v>
      </c>
    </row>
    <row r="36" spans="1:8" x14ac:dyDescent="0.3">
      <c r="A36" s="14" t="s">
        <v>107</v>
      </c>
      <c r="B36" s="14" t="s">
        <v>18</v>
      </c>
      <c r="C36" s="15">
        <v>1.51</v>
      </c>
      <c r="D36" s="14">
        <v>5.2</v>
      </c>
      <c r="E36" s="23">
        <f t="shared" si="3"/>
        <v>7.85</v>
      </c>
      <c r="F36" s="16">
        <v>0</v>
      </c>
      <c r="G36" s="23">
        <f t="shared" si="4"/>
        <v>0</v>
      </c>
      <c r="H36" s="23">
        <f t="shared" si="5"/>
        <v>7.85</v>
      </c>
    </row>
    <row r="37" spans="1:8" x14ac:dyDescent="0.3">
      <c r="A37" s="14" t="s">
        <v>79</v>
      </c>
      <c r="B37" s="14" t="s">
        <v>18</v>
      </c>
      <c r="C37" s="15">
        <v>5.95</v>
      </c>
      <c r="D37" s="14">
        <v>2</v>
      </c>
      <c r="E37" s="23">
        <f t="shared" si="3"/>
        <v>11.9</v>
      </c>
      <c r="F37" s="16">
        <v>0</v>
      </c>
      <c r="G37" s="23">
        <f t="shared" si="4"/>
        <v>0</v>
      </c>
      <c r="H37" s="23">
        <f t="shared" si="5"/>
        <v>11.9</v>
      </c>
    </row>
    <row r="38" spans="1:8" x14ac:dyDescent="0.3">
      <c r="A38" s="14" t="s">
        <v>108</v>
      </c>
      <c r="B38" s="14" t="s">
        <v>18</v>
      </c>
      <c r="C38" s="15">
        <v>1.26</v>
      </c>
      <c r="D38" s="14">
        <v>6</v>
      </c>
      <c r="E38" s="23">
        <f t="shared" si="3"/>
        <v>7.56</v>
      </c>
      <c r="F38" s="16">
        <v>0</v>
      </c>
      <c r="G38" s="23">
        <f t="shared" si="4"/>
        <v>0</v>
      </c>
      <c r="H38" s="23">
        <f t="shared" si="5"/>
        <v>7.56</v>
      </c>
    </row>
    <row r="39" spans="1:8" x14ac:dyDescent="0.3">
      <c r="A39" s="14" t="s">
        <v>109</v>
      </c>
      <c r="B39" s="14" t="s">
        <v>18</v>
      </c>
      <c r="C39" s="15">
        <v>0.79</v>
      </c>
      <c r="D39" s="14">
        <v>2</v>
      </c>
      <c r="E39" s="23">
        <f t="shared" si="3"/>
        <v>1.58</v>
      </c>
      <c r="F39" s="16">
        <v>0</v>
      </c>
      <c r="G39" s="23">
        <f t="shared" si="4"/>
        <v>0</v>
      </c>
      <c r="H39" s="23">
        <f t="shared" si="5"/>
        <v>1.58</v>
      </c>
    </row>
    <row r="40" spans="1:8" x14ac:dyDescent="0.3">
      <c r="A40" s="14" t="s">
        <v>110</v>
      </c>
      <c r="B40" s="14" t="s">
        <v>18</v>
      </c>
      <c r="C40" s="15">
        <v>0.56000000000000005</v>
      </c>
      <c r="D40" s="14">
        <v>12.8</v>
      </c>
      <c r="E40" s="23">
        <f t="shared" si="3"/>
        <v>7.17</v>
      </c>
      <c r="F40" s="16">
        <v>0</v>
      </c>
      <c r="G40" s="23">
        <f t="shared" si="4"/>
        <v>0</v>
      </c>
      <c r="H40" s="23">
        <f t="shared" si="5"/>
        <v>7.17</v>
      </c>
    </row>
    <row r="41" spans="1:8" x14ac:dyDescent="0.3">
      <c r="A41" s="14" t="s">
        <v>111</v>
      </c>
      <c r="B41" s="14" t="s">
        <v>18</v>
      </c>
      <c r="C41" s="15">
        <v>0.39</v>
      </c>
      <c r="D41" s="14">
        <v>1</v>
      </c>
      <c r="E41" s="23">
        <f t="shared" si="3"/>
        <v>0.39</v>
      </c>
      <c r="F41" s="16">
        <v>0</v>
      </c>
      <c r="G41" s="23">
        <f t="shared" si="4"/>
        <v>0</v>
      </c>
      <c r="H41" s="23">
        <f t="shared" si="5"/>
        <v>0.39</v>
      </c>
    </row>
    <row r="42" spans="1:8" x14ac:dyDescent="0.3">
      <c r="A42" s="14" t="s">
        <v>112</v>
      </c>
      <c r="B42" s="14" t="s">
        <v>48</v>
      </c>
      <c r="C42" s="15">
        <v>15</v>
      </c>
      <c r="D42" s="14">
        <v>1</v>
      </c>
      <c r="E42" s="23">
        <f t="shared" si="3"/>
        <v>15</v>
      </c>
      <c r="F42" s="16">
        <v>0</v>
      </c>
      <c r="G42" s="23">
        <f t="shared" si="4"/>
        <v>0</v>
      </c>
      <c r="H42" s="23">
        <f t="shared" si="5"/>
        <v>15</v>
      </c>
    </row>
    <row r="43" spans="1:8" x14ac:dyDescent="0.3">
      <c r="A43" s="14" t="s">
        <v>113</v>
      </c>
      <c r="B43" s="14" t="s">
        <v>18</v>
      </c>
      <c r="C43" s="15">
        <v>9.34</v>
      </c>
      <c r="D43" s="14">
        <v>1.5</v>
      </c>
      <c r="E43" s="23">
        <f t="shared" si="3"/>
        <v>14.01</v>
      </c>
      <c r="F43" s="16">
        <v>0</v>
      </c>
      <c r="G43" s="23">
        <f t="shared" si="4"/>
        <v>0</v>
      </c>
      <c r="H43" s="23">
        <f t="shared" si="5"/>
        <v>14.01</v>
      </c>
    </row>
    <row r="44" spans="1:8" x14ac:dyDescent="0.3">
      <c r="A44" s="13" t="s">
        <v>33</v>
      </c>
      <c r="C44" s="23"/>
      <c r="E44" s="23"/>
    </row>
    <row r="45" spans="1:8" x14ac:dyDescent="0.3">
      <c r="A45" s="14" t="s">
        <v>391</v>
      </c>
      <c r="B45" s="14" t="s">
        <v>60</v>
      </c>
      <c r="C45" s="15">
        <v>2.6</v>
      </c>
      <c r="D45" s="14">
        <v>45</v>
      </c>
      <c r="E45" s="23">
        <f>ROUND(C45*D45,2)</f>
        <v>117</v>
      </c>
      <c r="F45" s="16">
        <v>0</v>
      </c>
      <c r="G45" s="23">
        <f>ROUND(E45*F45,2)</f>
        <v>0</v>
      </c>
      <c r="H45" s="23">
        <f>ROUND(E45-G45,2)</f>
        <v>117</v>
      </c>
    </row>
    <row r="46" spans="1:8" x14ac:dyDescent="0.3">
      <c r="A46" s="13" t="s">
        <v>85</v>
      </c>
      <c r="C46" s="23"/>
      <c r="E46" s="23"/>
    </row>
    <row r="47" spans="1:8" x14ac:dyDescent="0.3">
      <c r="A47" s="14" t="s">
        <v>86</v>
      </c>
      <c r="B47" s="14" t="s">
        <v>18</v>
      </c>
      <c r="C47" s="15">
        <v>7.0000000000000007E-2</v>
      </c>
      <c r="D47" s="14">
        <v>48</v>
      </c>
      <c r="E47" s="23">
        <f>ROUND(C47*D47,2)</f>
        <v>3.36</v>
      </c>
      <c r="F47" s="16">
        <v>0</v>
      </c>
      <c r="G47" s="23">
        <f>ROUND(E47*F47,2)</f>
        <v>0</v>
      </c>
      <c r="H47" s="23">
        <f>ROUND(E47-G47,2)</f>
        <v>3.36</v>
      </c>
    </row>
    <row r="48" spans="1:8" x14ac:dyDescent="0.3">
      <c r="A48" s="13" t="s">
        <v>114</v>
      </c>
      <c r="C48" s="23"/>
      <c r="E48" s="23"/>
    </row>
    <row r="49" spans="1:8" x14ac:dyDescent="0.3">
      <c r="A49" s="14" t="s">
        <v>115</v>
      </c>
      <c r="B49" s="14" t="s">
        <v>26</v>
      </c>
      <c r="C49" s="15">
        <v>3.3</v>
      </c>
      <c r="D49" s="14">
        <v>0.4</v>
      </c>
      <c r="E49" s="23">
        <f>ROUND(C49*D49,2)</f>
        <v>1.32</v>
      </c>
      <c r="F49" s="16">
        <v>0</v>
      </c>
      <c r="G49" s="23">
        <f>ROUND(E49*F49,2)</f>
        <v>0</v>
      </c>
      <c r="H49" s="23">
        <f>ROUND(E49-G49,2)</f>
        <v>1.32</v>
      </c>
    </row>
    <row r="50" spans="1:8" x14ac:dyDescent="0.3">
      <c r="A50" s="13" t="s">
        <v>61</v>
      </c>
      <c r="C50" s="23"/>
      <c r="E50" s="23"/>
    </row>
    <row r="51" spans="1:8" x14ac:dyDescent="0.3">
      <c r="A51" s="14" t="s">
        <v>62</v>
      </c>
      <c r="B51" s="14" t="s">
        <v>48</v>
      </c>
      <c r="C51" s="15">
        <v>7.5</v>
      </c>
      <c r="D51" s="14">
        <v>1</v>
      </c>
      <c r="E51" s="23">
        <f>ROUND(C51*D51,2)</f>
        <v>7.5</v>
      </c>
      <c r="F51" s="16">
        <v>0</v>
      </c>
      <c r="G51" s="23">
        <f>ROUND(E51*F51,2)</f>
        <v>0</v>
      </c>
      <c r="H51" s="23">
        <f>ROUND(E51-G51,2)</f>
        <v>7.5</v>
      </c>
    </row>
    <row r="52" spans="1:8" x14ac:dyDescent="0.3">
      <c r="A52" s="13" t="s">
        <v>87</v>
      </c>
      <c r="C52" s="23"/>
      <c r="E52" s="23"/>
    </row>
    <row r="53" spans="1:8" x14ac:dyDescent="0.3">
      <c r="A53" s="14" t="s">
        <v>88</v>
      </c>
      <c r="B53" s="14" t="s">
        <v>48</v>
      </c>
      <c r="C53" s="15">
        <v>1</v>
      </c>
      <c r="D53" s="14">
        <v>1</v>
      </c>
      <c r="E53" s="23">
        <f>ROUND(C53*D53,2)</f>
        <v>1</v>
      </c>
      <c r="F53" s="16">
        <v>0</v>
      </c>
      <c r="G53" s="23">
        <f>ROUND(E53*F53,2)</f>
        <v>0</v>
      </c>
      <c r="H53" s="23">
        <f>ROUND(E53-G53,2)</f>
        <v>1</v>
      </c>
    </row>
    <row r="54" spans="1:8" x14ac:dyDescent="0.3">
      <c r="A54" s="13" t="s">
        <v>34</v>
      </c>
      <c r="C54" s="23"/>
      <c r="E54" s="23"/>
    </row>
    <row r="55" spans="1:8" x14ac:dyDescent="0.3">
      <c r="A55" s="14" t="s">
        <v>35</v>
      </c>
      <c r="B55" s="14" t="s">
        <v>36</v>
      </c>
      <c r="C55" s="15">
        <v>65</v>
      </c>
      <c r="D55" s="14">
        <v>0.66600000000000004</v>
      </c>
      <c r="E55" s="23">
        <f>ROUND(C55*D55,2)</f>
        <v>43.29</v>
      </c>
      <c r="F55" s="16">
        <v>0</v>
      </c>
      <c r="G55" s="23">
        <f>ROUND(E55*F55,2)</f>
        <v>0</v>
      </c>
      <c r="H55" s="23">
        <f>ROUND(E55-G55,2)</f>
        <v>43.29</v>
      </c>
    </row>
    <row r="56" spans="1:8" x14ac:dyDescent="0.3">
      <c r="A56" s="13" t="s">
        <v>116</v>
      </c>
      <c r="C56" s="23"/>
      <c r="E56" s="23"/>
    </row>
    <row r="57" spans="1:8" x14ac:dyDescent="0.3">
      <c r="A57" s="14" t="s">
        <v>117</v>
      </c>
      <c r="B57" s="14" t="s">
        <v>48</v>
      </c>
      <c r="C57" s="15">
        <v>8</v>
      </c>
      <c r="D57" s="14">
        <v>1</v>
      </c>
      <c r="E57" s="23">
        <f>ROUND(C57*D57,2)</f>
        <v>8</v>
      </c>
      <c r="F57" s="16">
        <v>0</v>
      </c>
      <c r="G57" s="23">
        <f>ROUND(E57*F57,2)</f>
        <v>0</v>
      </c>
      <c r="H57" s="23">
        <f>ROUND(E57-G57,2)</f>
        <v>8</v>
      </c>
    </row>
    <row r="58" spans="1:8" x14ac:dyDescent="0.3">
      <c r="A58" s="13" t="s">
        <v>118</v>
      </c>
      <c r="C58" s="23"/>
      <c r="E58" s="23"/>
    </row>
    <row r="59" spans="1:8" x14ac:dyDescent="0.3">
      <c r="A59" s="14" t="s">
        <v>119</v>
      </c>
      <c r="B59" s="14" t="s">
        <v>48</v>
      </c>
      <c r="C59" s="15">
        <v>10</v>
      </c>
      <c r="D59" s="14">
        <v>0.33300000000000002</v>
      </c>
      <c r="E59" s="23">
        <f>ROUND(C59*D59,2)</f>
        <v>3.33</v>
      </c>
      <c r="F59" s="16">
        <v>0</v>
      </c>
      <c r="G59" s="23">
        <f>ROUND(E59*F59,2)</f>
        <v>0</v>
      </c>
      <c r="H59" s="23">
        <f>ROUND(E59-G59,2)</f>
        <v>3.33</v>
      </c>
    </row>
    <row r="60" spans="1:8" x14ac:dyDescent="0.3">
      <c r="A60" s="13" t="s">
        <v>37</v>
      </c>
      <c r="C60" s="23"/>
      <c r="E60" s="23"/>
    </row>
    <row r="61" spans="1:8" x14ac:dyDescent="0.3">
      <c r="A61" s="14" t="s">
        <v>38</v>
      </c>
      <c r="B61" s="14" t="s">
        <v>39</v>
      </c>
      <c r="C61" s="15">
        <v>17.940000000000001</v>
      </c>
      <c r="D61" s="14">
        <v>0.39929999999999999</v>
      </c>
      <c r="E61" s="23">
        <f>ROUND(C61*D61,2)</f>
        <v>7.16</v>
      </c>
      <c r="F61" s="16">
        <v>0</v>
      </c>
      <c r="G61" s="23">
        <f>ROUND(E61*F61,2)</f>
        <v>0</v>
      </c>
      <c r="H61" s="23">
        <f>ROUND(E61-G61,2)</f>
        <v>7.16</v>
      </c>
    </row>
    <row r="62" spans="1:8" x14ac:dyDescent="0.3">
      <c r="A62" s="14" t="s">
        <v>91</v>
      </c>
      <c r="B62" s="14" t="s">
        <v>39</v>
      </c>
      <c r="C62" s="15">
        <v>17.940000000000001</v>
      </c>
      <c r="D62" s="14">
        <v>0.20760000000000001</v>
      </c>
      <c r="E62" s="23">
        <f>ROUND(C62*D62,2)</f>
        <v>3.72</v>
      </c>
      <c r="F62" s="16">
        <v>0</v>
      </c>
      <c r="G62" s="23">
        <f>ROUND(E62*F62,2)</f>
        <v>0</v>
      </c>
      <c r="H62" s="23">
        <f>ROUND(E62-G62,2)</f>
        <v>3.72</v>
      </c>
    </row>
    <row r="63" spans="1:8" x14ac:dyDescent="0.3">
      <c r="A63" s="13" t="s">
        <v>43</v>
      </c>
      <c r="C63" s="23"/>
      <c r="E63" s="23"/>
    </row>
    <row r="64" spans="1:8" x14ac:dyDescent="0.3">
      <c r="A64" s="14" t="s">
        <v>42</v>
      </c>
      <c r="B64" s="14" t="s">
        <v>39</v>
      </c>
      <c r="C64" s="15">
        <v>9.06</v>
      </c>
      <c r="D64" s="14">
        <v>0.1236</v>
      </c>
      <c r="E64" s="23">
        <f>ROUND(C64*D64,2)</f>
        <v>1.1200000000000001</v>
      </c>
      <c r="F64" s="16">
        <v>0</v>
      </c>
      <c r="G64" s="23">
        <f>ROUND(E64*F64,2)</f>
        <v>0</v>
      </c>
      <c r="H64" s="23">
        <f>ROUND(E64-G64,2)</f>
        <v>1.1200000000000001</v>
      </c>
    </row>
    <row r="65" spans="1:8" x14ac:dyDescent="0.3">
      <c r="A65" s="14" t="s">
        <v>91</v>
      </c>
      <c r="B65" s="14" t="s">
        <v>39</v>
      </c>
      <c r="C65" s="15">
        <v>9.06</v>
      </c>
      <c r="D65" s="14">
        <v>0.18990000000000001</v>
      </c>
      <c r="E65" s="23">
        <f>ROUND(C65*D65,2)</f>
        <v>1.72</v>
      </c>
      <c r="F65" s="16">
        <v>0</v>
      </c>
      <c r="G65" s="23">
        <f>ROUND(E65*F65,2)</f>
        <v>0</v>
      </c>
      <c r="H65" s="23">
        <f>ROUND(E65-G65,2)</f>
        <v>1.72</v>
      </c>
    </row>
    <row r="66" spans="1:8" x14ac:dyDescent="0.3">
      <c r="A66" s="14" t="s">
        <v>44</v>
      </c>
      <c r="B66" s="14" t="s">
        <v>39</v>
      </c>
      <c r="C66" s="15">
        <v>17.920000000000002</v>
      </c>
      <c r="D66" s="14">
        <v>0.48549999999999999</v>
      </c>
      <c r="E66" s="23">
        <f>ROUND(C66*D66,2)</f>
        <v>8.6999999999999993</v>
      </c>
      <c r="F66" s="16">
        <v>0</v>
      </c>
      <c r="G66" s="23">
        <f>ROUND(E66*F66,2)</f>
        <v>0</v>
      </c>
      <c r="H66" s="23">
        <f>ROUND(E66-G66,2)</f>
        <v>8.6999999999999993</v>
      </c>
    </row>
    <row r="67" spans="1:8" x14ac:dyDescent="0.3">
      <c r="A67" s="13" t="s">
        <v>45</v>
      </c>
      <c r="C67" s="23"/>
      <c r="E67" s="23"/>
    </row>
    <row r="68" spans="1:8" x14ac:dyDescent="0.3">
      <c r="A68" s="14" t="s">
        <v>38</v>
      </c>
      <c r="B68" s="14" t="s">
        <v>19</v>
      </c>
      <c r="C68" s="15">
        <v>3.44</v>
      </c>
      <c r="D68" s="14">
        <v>6.1665000000000001</v>
      </c>
      <c r="E68" s="23">
        <f>ROUND(C68*D68,2)</f>
        <v>21.21</v>
      </c>
      <c r="F68" s="16">
        <v>0</v>
      </c>
      <c r="G68" s="23">
        <f>ROUND(E68*F68,2)</f>
        <v>0</v>
      </c>
      <c r="H68" s="23">
        <f>ROUND(E68-G68,2)</f>
        <v>21.21</v>
      </c>
    </row>
    <row r="69" spans="1:8" x14ac:dyDescent="0.3">
      <c r="A69" s="14" t="s">
        <v>91</v>
      </c>
      <c r="B69" s="14" t="s">
        <v>19</v>
      </c>
      <c r="C69" s="15">
        <v>3.44</v>
      </c>
      <c r="D69" s="14">
        <v>4.8836000000000004</v>
      </c>
      <c r="E69" s="23">
        <f>ROUND(C69*D69,2)</f>
        <v>16.8</v>
      </c>
      <c r="F69" s="16">
        <v>0</v>
      </c>
      <c r="G69" s="23">
        <f>ROUND(E69*F69,2)</f>
        <v>0</v>
      </c>
      <c r="H69" s="23">
        <f>ROUND(E69-G69,2)</f>
        <v>16.8</v>
      </c>
    </row>
    <row r="70" spans="1:8" x14ac:dyDescent="0.3">
      <c r="A70" s="13" t="s">
        <v>47</v>
      </c>
      <c r="C70" s="23"/>
      <c r="E70" s="23"/>
    </row>
    <row r="71" spans="1:8" x14ac:dyDescent="0.3">
      <c r="A71" s="14" t="s">
        <v>42</v>
      </c>
      <c r="B71" s="14" t="s">
        <v>48</v>
      </c>
      <c r="C71" s="15">
        <v>10.79</v>
      </c>
      <c r="D71" s="14">
        <v>1</v>
      </c>
      <c r="E71" s="23">
        <f>ROUND(C71*D71,2)</f>
        <v>10.79</v>
      </c>
      <c r="F71" s="16">
        <v>0</v>
      </c>
      <c r="G71" s="23">
        <f>ROUND(E71*F71,2)</f>
        <v>0</v>
      </c>
      <c r="H71" s="23">
        <f t="shared" ref="H71:H76" si="6">ROUND(E71-G71,2)</f>
        <v>10.79</v>
      </c>
    </row>
    <row r="72" spans="1:8" x14ac:dyDescent="0.3">
      <c r="A72" s="14" t="s">
        <v>38</v>
      </c>
      <c r="B72" s="14" t="s">
        <v>48</v>
      </c>
      <c r="C72" s="15">
        <v>4.47</v>
      </c>
      <c r="D72" s="14">
        <v>1</v>
      </c>
      <c r="E72" s="23">
        <f>ROUND(C72*D72,2)</f>
        <v>4.47</v>
      </c>
      <c r="F72" s="16">
        <v>0</v>
      </c>
      <c r="G72" s="23">
        <f>ROUND(E72*F72,2)</f>
        <v>0</v>
      </c>
      <c r="H72" s="23">
        <f t="shared" si="6"/>
        <v>4.47</v>
      </c>
    </row>
    <row r="73" spans="1:8" x14ac:dyDescent="0.3">
      <c r="A73" s="14" t="s">
        <v>91</v>
      </c>
      <c r="B73" s="14" t="s">
        <v>48</v>
      </c>
      <c r="C73" s="15">
        <v>25.96</v>
      </c>
      <c r="D73" s="14">
        <v>1</v>
      </c>
      <c r="E73" s="23">
        <f>ROUND(C73*D73,2)</f>
        <v>25.96</v>
      </c>
      <c r="F73" s="16">
        <v>0</v>
      </c>
      <c r="G73" s="23">
        <f>ROUND(E73*F73,2)</f>
        <v>0</v>
      </c>
      <c r="H73" s="23">
        <f t="shared" si="6"/>
        <v>25.96</v>
      </c>
    </row>
    <row r="74" spans="1:8" x14ac:dyDescent="0.3">
      <c r="A74" s="9" t="s">
        <v>49</v>
      </c>
      <c r="B74" s="9" t="s">
        <v>48</v>
      </c>
      <c r="C74" s="10">
        <v>33.21</v>
      </c>
      <c r="D74" s="9">
        <v>1</v>
      </c>
      <c r="E74" s="22">
        <f>ROUND(C74*D74,2)</f>
        <v>33.21</v>
      </c>
      <c r="F74" s="11">
        <v>0</v>
      </c>
      <c r="G74" s="22">
        <f>ROUND(E74*F74,2)</f>
        <v>0</v>
      </c>
      <c r="H74" s="22">
        <f t="shared" si="6"/>
        <v>33.21</v>
      </c>
    </row>
    <row r="75" spans="1:8" x14ac:dyDescent="0.3">
      <c r="A75" s="7" t="s">
        <v>50</v>
      </c>
      <c r="C75" s="23"/>
      <c r="E75" s="23">
        <f>SUM(E13:E74)</f>
        <v>932.23</v>
      </c>
      <c r="G75" s="12">
        <f>SUM(G13:G74)</f>
        <v>0</v>
      </c>
      <c r="H75" s="12">
        <f t="shared" si="6"/>
        <v>932.23</v>
      </c>
    </row>
    <row r="76" spans="1:8" x14ac:dyDescent="0.3">
      <c r="A76" s="7" t="s">
        <v>51</v>
      </c>
      <c r="C76" s="23"/>
      <c r="E76" s="23">
        <f>+E9-E75</f>
        <v>133.97000000000003</v>
      </c>
      <c r="G76" s="12">
        <f>+G9-G75</f>
        <v>0</v>
      </c>
      <c r="H76" s="12">
        <f t="shared" si="6"/>
        <v>133.97</v>
      </c>
    </row>
    <row r="77" spans="1:8" x14ac:dyDescent="0.3">
      <c r="A77" t="s">
        <v>12</v>
      </c>
      <c r="C77" s="23"/>
      <c r="E77" s="23"/>
    </row>
    <row r="78" spans="1:8" x14ac:dyDescent="0.3">
      <c r="A78" s="7" t="s">
        <v>52</v>
      </c>
      <c r="C78" s="23"/>
      <c r="E78" s="23"/>
    </row>
    <row r="79" spans="1:8" x14ac:dyDescent="0.3">
      <c r="A79" s="14" t="s">
        <v>42</v>
      </c>
      <c r="B79" s="14" t="s">
        <v>48</v>
      </c>
      <c r="C79" s="15">
        <v>19.47</v>
      </c>
      <c r="D79" s="14">
        <v>1</v>
      </c>
      <c r="E79" s="23">
        <f>ROUND(C79*D79,2)</f>
        <v>19.47</v>
      </c>
      <c r="F79" s="16">
        <v>0</v>
      </c>
      <c r="G79" s="23">
        <f>ROUND(E79*F79,2)</f>
        <v>0</v>
      </c>
      <c r="H79" s="23">
        <f t="shared" ref="H79:H84" si="7">ROUND(E79-G79,2)</f>
        <v>19.47</v>
      </c>
    </row>
    <row r="80" spans="1:8" x14ac:dyDescent="0.3">
      <c r="A80" s="14" t="s">
        <v>38</v>
      </c>
      <c r="B80" s="14" t="s">
        <v>48</v>
      </c>
      <c r="C80" s="15">
        <v>34.46</v>
      </c>
      <c r="D80" s="14">
        <v>1</v>
      </c>
      <c r="E80" s="23">
        <f>ROUND(C80*D80,2)</f>
        <v>34.46</v>
      </c>
      <c r="F80" s="16">
        <v>0</v>
      </c>
      <c r="G80" s="23">
        <f>ROUND(E80*F80,2)</f>
        <v>0</v>
      </c>
      <c r="H80" s="23">
        <f t="shared" si="7"/>
        <v>34.46</v>
      </c>
    </row>
    <row r="81" spans="1:8" x14ac:dyDescent="0.3">
      <c r="A81" s="9" t="s">
        <v>91</v>
      </c>
      <c r="B81" s="9" t="s">
        <v>48</v>
      </c>
      <c r="C81" s="10">
        <v>126.29</v>
      </c>
      <c r="D81" s="9">
        <v>1</v>
      </c>
      <c r="E81" s="22">
        <f>ROUND(C81*D81,2)</f>
        <v>126.29</v>
      </c>
      <c r="F81" s="11">
        <v>0</v>
      </c>
      <c r="G81" s="22">
        <f>ROUND(E81*F81,2)</f>
        <v>0</v>
      </c>
      <c r="H81" s="22">
        <f t="shared" si="7"/>
        <v>126.29</v>
      </c>
    </row>
    <row r="82" spans="1:8" x14ac:dyDescent="0.3">
      <c r="A82" s="7" t="s">
        <v>53</v>
      </c>
      <c r="C82" s="23"/>
      <c r="E82" s="23">
        <f>SUM(E79:E81)</f>
        <v>180.22</v>
      </c>
      <c r="G82" s="12">
        <f>SUM(G79:G81)</f>
        <v>0</v>
      </c>
      <c r="H82" s="12">
        <f t="shared" si="7"/>
        <v>180.22</v>
      </c>
    </row>
    <row r="83" spans="1:8" x14ac:dyDescent="0.3">
      <c r="A83" s="7" t="s">
        <v>54</v>
      </c>
      <c r="C83" s="23"/>
      <c r="E83" s="23">
        <f>+E75+E82</f>
        <v>1112.45</v>
      </c>
      <c r="G83" s="12">
        <f>+G75+G82</f>
        <v>0</v>
      </c>
      <c r="H83" s="12">
        <f t="shared" si="7"/>
        <v>1112.45</v>
      </c>
    </row>
    <row r="84" spans="1:8" x14ac:dyDescent="0.3">
      <c r="A84" s="7" t="s">
        <v>55</v>
      </c>
      <c r="C84" s="23"/>
      <c r="E84" s="23">
        <f>+E9-E83</f>
        <v>-46.25</v>
      </c>
      <c r="G84" s="12">
        <f>+G9-G83</f>
        <v>0</v>
      </c>
      <c r="H84" s="12">
        <f t="shared" si="7"/>
        <v>-46.25</v>
      </c>
    </row>
    <row r="85" spans="1:8" x14ac:dyDescent="0.3">
      <c r="A85" t="s">
        <v>120</v>
      </c>
      <c r="C85" s="23"/>
      <c r="E85" s="23"/>
    </row>
    <row r="86" spans="1:8" x14ac:dyDescent="0.3">
      <c r="A86" t="s">
        <v>425</v>
      </c>
      <c r="C86" s="23"/>
      <c r="E86" s="23"/>
    </row>
    <row r="87" spans="1:8" x14ac:dyDescent="0.3">
      <c r="C87" s="23"/>
      <c r="E87" s="23"/>
    </row>
    <row r="88" spans="1:8" x14ac:dyDescent="0.3">
      <c r="A88" s="7" t="s">
        <v>121</v>
      </c>
      <c r="C88" s="23"/>
      <c r="E88" s="23"/>
    </row>
    <row r="89" spans="1:8" x14ac:dyDescent="0.3">
      <c r="A89" s="7" t="s">
        <v>122</v>
      </c>
      <c r="C89" s="23"/>
      <c r="E89" s="23"/>
    </row>
    <row r="90" spans="1:8" x14ac:dyDescent="0.3">
      <c r="A90" s="7"/>
      <c r="C90" s="23"/>
      <c r="E90" s="23"/>
    </row>
    <row r="91" spans="1:8" x14ac:dyDescent="0.3">
      <c r="C91" s="23"/>
      <c r="E91" s="23"/>
    </row>
    <row r="92" spans="1:8" x14ac:dyDescent="0.3">
      <c r="C92" s="23"/>
      <c r="E92" s="23"/>
    </row>
    <row r="93" spans="1:8" x14ac:dyDescent="0.3">
      <c r="C93" s="23"/>
      <c r="E93" s="23"/>
    </row>
    <row r="94" spans="1:8" x14ac:dyDescent="0.3">
      <c r="C94" s="23"/>
      <c r="E94" s="23"/>
    </row>
    <row r="95" spans="1:8" x14ac:dyDescent="0.3">
      <c r="C95" s="23"/>
      <c r="E95" s="23"/>
    </row>
    <row r="96" spans="1:8" x14ac:dyDescent="0.3">
      <c r="C96" s="23"/>
      <c r="E96" s="23"/>
    </row>
    <row r="97" spans="1:19" x14ac:dyDescent="0.3">
      <c r="C97" s="23"/>
      <c r="E97" s="23"/>
    </row>
    <row r="98" spans="1:19" x14ac:dyDescent="0.3">
      <c r="A98" t="str" cm="1">
        <f t="array" aca="1" ref="A98" ca="1">MID(CELL("filename",A1),FIND("]",CELL("filename",A1))+1,256)</f>
        <v>cotton1</v>
      </c>
      <c r="C98" s="23"/>
      <c r="E98" s="23"/>
    </row>
    <row r="99" spans="1:19" x14ac:dyDescent="0.3">
      <c r="A99" s="7" t="s">
        <v>50</v>
      </c>
      <c r="E99" s="25">
        <f>VLOOKUP(A99,$A$1:$H$98,5,FALSE)</f>
        <v>932.23</v>
      </c>
    </row>
    <row r="100" spans="1:19" x14ac:dyDescent="0.3">
      <c r="A100" s="7" t="s">
        <v>293</v>
      </c>
      <c r="E100" s="25">
        <f>VLOOKUP(A100,$A$1:$H$98,5,FALSE)</f>
        <v>180.22</v>
      </c>
    </row>
    <row r="101" spans="1:19" x14ac:dyDescent="0.3">
      <c r="A101" s="7" t="s">
        <v>294</v>
      </c>
      <c r="E101" s="25">
        <f t="shared" ref="E101:E102" si="8">VLOOKUP(A101,$A$1:$H$98,5,FALSE)</f>
        <v>1112.45</v>
      </c>
    </row>
    <row r="102" spans="1:19" x14ac:dyDescent="0.3">
      <c r="A102" s="7" t="s">
        <v>55</v>
      </c>
      <c r="E102" s="25">
        <f t="shared" si="8"/>
        <v>-46.25</v>
      </c>
    </row>
    <row r="104" spans="1:19" x14ac:dyDescent="0.3">
      <c r="A104" s="21" t="s">
        <v>255</v>
      </c>
    </row>
    <row r="105" spans="1:19" x14ac:dyDescent="0.3">
      <c r="A105" s="25">
        <f>E102</f>
        <v>-46.25</v>
      </c>
      <c r="B105" s="25">
        <f ca="1">C105-Calculator!$B$16</f>
        <v>-0.15999999999999998</v>
      </c>
      <c r="C105" s="25">
        <f ca="1">D105-Calculator!$B$16</f>
        <v>0.14000000000000001</v>
      </c>
      <c r="D105" s="25">
        <f ca="1">E105-Calculator!$B$16</f>
        <v>0.44</v>
      </c>
      <c r="E105" s="25" cm="1">
        <f t="array" aca="1" ref="E105" ca="1">IF(MID(CELL("filename",A1),FIND("]",CELL("filename",A1))+1,256)=Calculator!AR2,Calculator!B15,C7)</f>
        <v>0.74</v>
      </c>
      <c r="F105" s="25">
        <f ca="1">E105+Calculator!$B$16</f>
        <v>1.04</v>
      </c>
      <c r="G105" s="25">
        <f ca="1">F105+Calculator!$B$16</f>
        <v>1.34</v>
      </c>
      <c r="H105" s="25">
        <f ca="1">G105+Calculator!$B$16</f>
        <v>1.6400000000000001</v>
      </c>
    </row>
    <row r="106" spans="1:19" x14ac:dyDescent="0.3">
      <c r="A106">
        <f ca="1">A107-Calculator!$B$12</f>
        <v>1185</v>
      </c>
      <c r="B106" s="12">
        <f t="dataTable" ref="B106:H112" dt2D="1" dtr="1" r1="C7" r2="D7" ca="1"/>
        <v>-1123.8500000000001</v>
      </c>
      <c r="C106" s="12">
        <v>-1834.8500000000001</v>
      </c>
      <c r="D106" s="12">
        <v>-2190.35</v>
      </c>
      <c r="E106" s="12">
        <v>-2190.35</v>
      </c>
      <c r="F106" s="12">
        <v>-1834.8500000000001</v>
      </c>
      <c r="G106" s="12">
        <v>-1123.8500000000001</v>
      </c>
      <c r="H106" s="12">
        <v>-57.350000000000136</v>
      </c>
      <c r="I106" s="12"/>
      <c r="S106" s="12"/>
    </row>
    <row r="107" spans="1:19" x14ac:dyDescent="0.3">
      <c r="A107">
        <f ca="1">A108-Calculator!$B$12</f>
        <v>1190</v>
      </c>
      <c r="B107" s="12">
        <v>-1122.25</v>
      </c>
      <c r="C107" s="12">
        <v>-1827.25</v>
      </c>
      <c r="D107" s="12">
        <v>-2179.75</v>
      </c>
      <c r="E107" s="12">
        <v>-2179.75</v>
      </c>
      <c r="F107" s="12">
        <v>-1827.25</v>
      </c>
      <c r="G107" s="12">
        <v>-1122.25</v>
      </c>
      <c r="H107" s="12">
        <v>-64.75</v>
      </c>
      <c r="I107" s="12"/>
      <c r="S107" s="12"/>
    </row>
    <row r="108" spans="1:19" x14ac:dyDescent="0.3">
      <c r="A108">
        <f ca="1">A109-Calculator!$B$12</f>
        <v>1195</v>
      </c>
      <c r="B108" s="12">
        <v>-1121.45</v>
      </c>
      <c r="C108" s="12">
        <v>-1823.45</v>
      </c>
      <c r="D108" s="12">
        <v>-2174.4499999999998</v>
      </c>
      <c r="E108" s="12">
        <v>-2174.4499999999998</v>
      </c>
      <c r="F108" s="12">
        <v>-1823.45</v>
      </c>
      <c r="G108" s="12">
        <v>-1121.45</v>
      </c>
      <c r="H108" s="12">
        <v>-68.450000000000045</v>
      </c>
      <c r="I108" s="12"/>
      <c r="S108" s="12"/>
    </row>
    <row r="109" spans="1:19" x14ac:dyDescent="0.3">
      <c r="A109" cm="1">
        <f t="array" aca="1" ref="A109" ca="1">IF(MID(CELL("filename",A1),FIND("]",CELL("filename",A1))+1,256)=Calculator!AR2,Calculator!B11+Calculator!C11,D7)</f>
        <v>1200</v>
      </c>
      <c r="B109" s="12">
        <v>-1121.45</v>
      </c>
      <c r="C109" s="12">
        <v>-1823.45</v>
      </c>
      <c r="D109" s="12">
        <v>-2174.4499999999998</v>
      </c>
      <c r="E109" s="12">
        <v>-2174.4499999999998</v>
      </c>
      <c r="F109" s="12">
        <v>-1823.45</v>
      </c>
      <c r="G109" s="12">
        <v>-1121.45</v>
      </c>
      <c r="H109" s="12">
        <v>-68.450000000000045</v>
      </c>
      <c r="I109" s="12"/>
      <c r="S109" s="12"/>
    </row>
    <row r="110" spans="1:19" x14ac:dyDescent="0.3">
      <c r="A110">
        <f ca="1">A109+Calculator!$B$12</f>
        <v>1205</v>
      </c>
      <c r="B110" s="12">
        <v>-1122.25</v>
      </c>
      <c r="C110" s="12">
        <v>-1827.25</v>
      </c>
      <c r="D110" s="12">
        <v>-2179.75</v>
      </c>
      <c r="E110" s="12">
        <v>-2179.75</v>
      </c>
      <c r="F110" s="12">
        <v>-1827.25</v>
      </c>
      <c r="G110" s="12">
        <v>-1122.25</v>
      </c>
      <c r="H110" s="12">
        <v>-64.75</v>
      </c>
      <c r="I110" s="12"/>
      <c r="S110" s="12"/>
    </row>
    <row r="111" spans="1:19" x14ac:dyDescent="0.3">
      <c r="A111">
        <f ca="1">A110+Calculator!$B$12</f>
        <v>1210</v>
      </c>
      <c r="B111" s="12">
        <v>-1123.8500000000001</v>
      </c>
      <c r="C111" s="12">
        <v>-1834.8500000000001</v>
      </c>
      <c r="D111" s="12">
        <v>-2190.35</v>
      </c>
      <c r="E111" s="12">
        <v>-2190.35</v>
      </c>
      <c r="F111" s="12">
        <v>-1834.8500000000001</v>
      </c>
      <c r="G111" s="12">
        <v>-1123.8500000000001</v>
      </c>
      <c r="H111" s="12">
        <v>-57.350000000000136</v>
      </c>
      <c r="I111" s="12"/>
      <c r="S111" s="12"/>
    </row>
    <row r="112" spans="1:19" x14ac:dyDescent="0.3">
      <c r="A112">
        <f ca="1">A111+Calculator!$B$12</f>
        <v>1215</v>
      </c>
      <c r="B112" s="12">
        <v>-1126.25</v>
      </c>
      <c r="C112" s="12">
        <v>-1846.25</v>
      </c>
      <c r="D112" s="12">
        <v>-2206.25</v>
      </c>
      <c r="E112" s="12">
        <v>-2206.25</v>
      </c>
      <c r="F112" s="12">
        <v>-1846.25</v>
      </c>
      <c r="G112" s="12">
        <v>-1126.25</v>
      </c>
      <c r="H112" s="12">
        <v>-46.25</v>
      </c>
      <c r="I112" s="12"/>
      <c r="S112" s="12"/>
    </row>
    <row r="114" spans="1:14" x14ac:dyDescent="0.3">
      <c r="K114" s="21"/>
    </row>
    <row r="115" spans="1:14" x14ac:dyDescent="0.3">
      <c r="A115" s="21" t="s">
        <v>256</v>
      </c>
    </row>
    <row r="116" spans="1:14" x14ac:dyDescent="0.3">
      <c r="A116" s="25">
        <f>E102</f>
        <v>-46.25</v>
      </c>
      <c r="B116">
        <f ca="1">C116-Calculator!$C$28</f>
        <v>0.41000000000000003</v>
      </c>
      <c r="C116">
        <f ca="1">D116-Calculator!$C$28</f>
        <v>0.52</v>
      </c>
      <c r="D116">
        <f ca="1">E116-Calculator!$C$28</f>
        <v>0.63</v>
      </c>
      <c r="E116" cm="1">
        <f t="array" aca="1" ref="E116" ca="1">IF(MID(CELL("filename",A1),FIND("]",CELL("filename",A1))+1,256)=Calculator!AS2,Calculator!B28,C7)</f>
        <v>0.74</v>
      </c>
      <c r="F116">
        <f ca="1">E116+Calculator!$C$28</f>
        <v>0.85</v>
      </c>
      <c r="G116">
        <f ca="1">F116+Calculator!$C$28</f>
        <v>0.96</v>
      </c>
      <c r="H116">
        <f ca="1">G116+Calculator!$C$28</f>
        <v>1.07</v>
      </c>
      <c r="N116" s="12"/>
    </row>
    <row r="117" spans="1:14" x14ac:dyDescent="0.3">
      <c r="A117">
        <f ca="1">A118-Calculator!$B$25</f>
        <v>1185</v>
      </c>
      <c r="B117" s="12">
        <f t="dataTable" ref="B117:H123" dt2D="1" dtr="1" r1="C7" r2="D7" ca="1"/>
        <v>-448.40000000000009</v>
      </c>
      <c r="C117" s="12">
        <v>-709.1</v>
      </c>
      <c r="D117" s="12">
        <v>-839.45</v>
      </c>
      <c r="E117" s="12">
        <v>-839.45</v>
      </c>
      <c r="F117" s="12">
        <v>-709.1</v>
      </c>
      <c r="G117" s="12">
        <v>-448.40000000000009</v>
      </c>
      <c r="H117" s="12">
        <v>-57.350000000000136</v>
      </c>
      <c r="N117" s="12"/>
    </row>
    <row r="118" spans="1:14" x14ac:dyDescent="0.3">
      <c r="A118">
        <f ca="1">A119-Calculator!$B$25</f>
        <v>1190</v>
      </c>
      <c r="B118" s="12">
        <v>-452.5</v>
      </c>
      <c r="C118" s="12">
        <v>-711</v>
      </c>
      <c r="D118" s="12">
        <v>-840.25</v>
      </c>
      <c r="E118" s="12">
        <v>-840.25</v>
      </c>
      <c r="F118" s="12">
        <v>-711</v>
      </c>
      <c r="G118" s="12">
        <v>-452.5</v>
      </c>
      <c r="H118" s="12">
        <v>-64.75</v>
      </c>
      <c r="N118" s="12"/>
    </row>
    <row r="119" spans="1:14" x14ac:dyDescent="0.3">
      <c r="A119">
        <f ca="1">A120-Calculator!$B$25</f>
        <v>1195</v>
      </c>
      <c r="B119" s="12">
        <v>-454.55000000000007</v>
      </c>
      <c r="C119" s="12">
        <v>-711.95</v>
      </c>
      <c r="D119" s="12">
        <v>-840.65000000000009</v>
      </c>
      <c r="E119" s="12">
        <v>-840.65000000000009</v>
      </c>
      <c r="F119" s="12">
        <v>-711.95</v>
      </c>
      <c r="G119" s="12">
        <v>-454.55000000000007</v>
      </c>
      <c r="H119" s="12">
        <v>-68.450000000000045</v>
      </c>
      <c r="N119" s="12"/>
    </row>
    <row r="120" spans="1:14" x14ac:dyDescent="0.3">
      <c r="A120" cm="1">
        <f t="array" aca="1" ref="A120" ca="1">IF(MID(CELL("filename",A1),FIND("]",CELL("filename",A1))+1,256)=Calculator!AS2,Calculator!B24,D7)</f>
        <v>1200</v>
      </c>
      <c r="B120" s="12">
        <v>-454.55000000000007</v>
      </c>
      <c r="C120" s="12">
        <v>-711.95</v>
      </c>
      <c r="D120" s="12">
        <v>-840.65000000000009</v>
      </c>
      <c r="E120" s="12">
        <v>-840.65000000000009</v>
      </c>
      <c r="F120" s="12">
        <v>-711.95</v>
      </c>
      <c r="G120" s="12">
        <v>-454.55000000000007</v>
      </c>
      <c r="H120" s="12">
        <v>-68.450000000000045</v>
      </c>
      <c r="N120" s="12"/>
    </row>
    <row r="121" spans="1:14" x14ac:dyDescent="0.3">
      <c r="A121">
        <f ca="1">A120+Calculator!$B$25</f>
        <v>1205</v>
      </c>
      <c r="B121" s="12">
        <v>-452.5</v>
      </c>
      <c r="C121" s="12">
        <v>-711</v>
      </c>
      <c r="D121" s="12">
        <v>-840.25</v>
      </c>
      <c r="E121" s="12">
        <v>-840.25</v>
      </c>
      <c r="F121" s="12">
        <v>-711</v>
      </c>
      <c r="G121" s="12">
        <v>-452.5</v>
      </c>
      <c r="H121" s="12">
        <v>-64.75</v>
      </c>
      <c r="N121" s="12"/>
    </row>
    <row r="122" spans="1:14" x14ac:dyDescent="0.3">
      <c r="A122">
        <f ca="1">A121+Calculator!$B$25</f>
        <v>1210</v>
      </c>
      <c r="B122" s="12">
        <v>-448.40000000000009</v>
      </c>
      <c r="C122" s="12">
        <v>-709.1</v>
      </c>
      <c r="D122" s="12">
        <v>-839.45</v>
      </c>
      <c r="E122" s="12">
        <v>-839.45</v>
      </c>
      <c r="F122" s="12">
        <v>-709.1</v>
      </c>
      <c r="G122" s="12">
        <v>-448.40000000000009</v>
      </c>
      <c r="H122" s="12">
        <v>-57.350000000000136</v>
      </c>
      <c r="N122" s="12"/>
    </row>
    <row r="123" spans="1:14" x14ac:dyDescent="0.3">
      <c r="A123">
        <f ca="1">A122+Calculator!$B$25</f>
        <v>1215</v>
      </c>
      <c r="B123" s="12">
        <v>-442.25</v>
      </c>
      <c r="C123" s="12">
        <v>-706.25</v>
      </c>
      <c r="D123" s="12">
        <v>-838.25</v>
      </c>
      <c r="E123" s="12">
        <v>-838.25</v>
      </c>
      <c r="F123" s="12">
        <v>-706.25</v>
      </c>
      <c r="G123" s="12">
        <v>-442.25</v>
      </c>
      <c r="H123" s="12">
        <v>-46.25</v>
      </c>
      <c r="N123" s="12"/>
    </row>
    <row r="124" spans="1:14" x14ac:dyDescent="0.3">
      <c r="D124" s="12"/>
      <c r="N124" s="12"/>
    </row>
    <row r="125" spans="1:14" x14ac:dyDescent="0.3">
      <c r="D125" s="12"/>
      <c r="N125" s="12"/>
    </row>
    <row r="126" spans="1:14" x14ac:dyDescent="0.3">
      <c r="D126" s="12"/>
      <c r="N126" s="12"/>
    </row>
    <row r="127" spans="1:14" x14ac:dyDescent="0.3">
      <c r="N127" s="12"/>
    </row>
    <row r="128" spans="1:14" x14ac:dyDescent="0.3">
      <c r="D128" s="12"/>
    </row>
    <row r="129" spans="4:14" x14ac:dyDescent="0.3">
      <c r="D129" s="12"/>
      <c r="N129" s="12"/>
    </row>
    <row r="130" spans="4:14" x14ac:dyDescent="0.3">
      <c r="D130" s="12"/>
      <c r="N130" s="12"/>
    </row>
    <row r="131" spans="4:14" x14ac:dyDescent="0.3">
      <c r="D131" s="12"/>
      <c r="N131" s="12"/>
    </row>
    <row r="132" spans="4:14" x14ac:dyDescent="0.3">
      <c r="D132" s="12"/>
    </row>
    <row r="133" spans="4:14" x14ac:dyDescent="0.3">
      <c r="D133" s="12"/>
      <c r="N133" s="12"/>
    </row>
    <row r="134" spans="4:14" x14ac:dyDescent="0.3">
      <c r="D134" s="12"/>
      <c r="N134" s="12"/>
    </row>
    <row r="135" spans="4:14" x14ac:dyDescent="0.3">
      <c r="N135" s="12"/>
    </row>
    <row r="136" spans="4:14" x14ac:dyDescent="0.3">
      <c r="D136" s="12"/>
      <c r="N136" s="12"/>
    </row>
    <row r="137" spans="4:14" x14ac:dyDescent="0.3">
      <c r="D137" s="12"/>
      <c r="N137" s="12"/>
    </row>
    <row r="138" spans="4:14" x14ac:dyDescent="0.3">
      <c r="D138" s="12"/>
      <c r="N138" s="12"/>
    </row>
    <row r="139" spans="4:14" x14ac:dyDescent="0.3">
      <c r="D139" s="12"/>
      <c r="N139" s="12"/>
    </row>
    <row r="140" spans="4:14" x14ac:dyDescent="0.3">
      <c r="D140" s="12"/>
    </row>
    <row r="141" spans="4:14" x14ac:dyDescent="0.3">
      <c r="D141" s="12"/>
      <c r="N141" s="12"/>
    </row>
    <row r="142" spans="4:14" x14ac:dyDescent="0.3">
      <c r="D142" s="12"/>
      <c r="N142" s="12"/>
    </row>
    <row r="143" spans="4:14" x14ac:dyDescent="0.3">
      <c r="N143" s="12"/>
    </row>
    <row r="144" spans="4:14" x14ac:dyDescent="0.3">
      <c r="N144" s="12"/>
    </row>
    <row r="145" spans="14:14" x14ac:dyDescent="0.3">
      <c r="N145" s="12"/>
    </row>
    <row r="146" spans="14:14" x14ac:dyDescent="0.3">
      <c r="N146" s="12"/>
    </row>
    <row r="147" spans="14:14" x14ac:dyDescent="0.3">
      <c r="N147" s="12"/>
    </row>
    <row r="157" spans="14:14" x14ac:dyDescent="0.3">
      <c r="N157" s="12"/>
    </row>
    <row r="158" spans="14:14" x14ac:dyDescent="0.3">
      <c r="N158" s="12"/>
    </row>
    <row r="159" spans="14:14" x14ac:dyDescent="0.3">
      <c r="N159" s="12"/>
    </row>
    <row r="160" spans="14:14" x14ac:dyDescent="0.3">
      <c r="N160" s="12"/>
    </row>
    <row r="161" spans="14:14" x14ac:dyDescent="0.3">
      <c r="N161" s="12"/>
    </row>
    <row r="162" spans="14:14" x14ac:dyDescent="0.3">
      <c r="N162" s="12"/>
    </row>
    <row r="163" spans="14:14" x14ac:dyDescent="0.3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7682B-BAA6-4692-AA66-1A4C507FB013}">
  <dimension ref="A1:S163"/>
  <sheetViews>
    <sheetView topLeftCell="A98" workbookViewId="0">
      <selection activeCell="A116" sqref="A116"/>
    </sheetView>
  </sheetViews>
  <sheetFormatPr defaultRowHeight="14.4" x14ac:dyDescent="0.3"/>
  <cols>
    <col min="1" max="1" width="25.6640625" customWidth="1"/>
    <col min="2" max="2" width="16.33203125" bestFit="1" customWidth="1"/>
    <col min="3" max="3" width="10.5546875" customWidth="1"/>
    <col min="4" max="4" width="11.109375" customWidth="1"/>
    <col min="5" max="5" width="11" customWidth="1"/>
    <col min="6" max="6" width="11.77734375" customWidth="1"/>
    <col min="7" max="7" width="10.5546875" customWidth="1"/>
    <col min="8" max="8" width="11.6640625" customWidth="1"/>
    <col min="9" max="9" width="10.6640625" customWidth="1"/>
    <col min="12" max="12" width="10.6640625" customWidth="1"/>
    <col min="13" max="13" width="10.44140625" customWidth="1"/>
    <col min="14" max="14" width="10.5546875" customWidth="1"/>
    <col min="15" max="15" width="11" customWidth="1"/>
    <col min="16" max="16" width="11.33203125" customWidth="1"/>
    <col min="17" max="17" width="10.6640625" customWidth="1"/>
    <col min="18" max="18" width="9.6640625" customWidth="1"/>
  </cols>
  <sheetData>
    <row r="1" spans="1:8" x14ac:dyDescent="0.3">
      <c r="A1" s="80" t="s">
        <v>101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102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448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IF(Calculator!B7="Cotton",Calculator!B11,IF(Calculator!B20="Cotton",Calculator!B24,1500))</f>
        <v>1500</v>
      </c>
      <c r="E7" s="23">
        <f>ROUND(C7*D7,2)</f>
        <v>1110</v>
      </c>
      <c r="F7" s="16">
        <v>0</v>
      </c>
      <c r="G7" s="23">
        <f>ROUND(E7*F7,2)</f>
        <v>0</v>
      </c>
      <c r="H7" s="23">
        <f>ROUND(E7-G7,2)</f>
        <v>1110</v>
      </c>
    </row>
    <row r="8" spans="1:8" x14ac:dyDescent="0.3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IF(Calculator!B7="Cotton",Calculator!#REF!,IF(Calculator!B20="Cotton",Calculator!C24,2025))</f>
        <v>2025</v>
      </c>
      <c r="E8" s="22">
        <f>ROUND(C8*D8,2)</f>
        <v>222.75</v>
      </c>
      <c r="F8" s="11">
        <v>0</v>
      </c>
      <c r="G8" s="22">
        <f>ROUND(E8*F8,2)</f>
        <v>0</v>
      </c>
      <c r="H8" s="22">
        <f>ROUND(E8-G8,2)</f>
        <v>222.75</v>
      </c>
    </row>
    <row r="9" spans="1:8" x14ac:dyDescent="0.3">
      <c r="A9" s="7" t="s">
        <v>11</v>
      </c>
      <c r="C9" s="23"/>
      <c r="E9" s="23">
        <f>SUM(E7:E8)</f>
        <v>1332.75</v>
      </c>
      <c r="G9" s="12">
        <f>SUM(G7:G8)</f>
        <v>0</v>
      </c>
      <c r="H9" s="12">
        <f>ROUND(E9-G9,2)</f>
        <v>1332.75</v>
      </c>
    </row>
    <row r="10" spans="1:8" x14ac:dyDescent="0.3">
      <c r="A10" t="s">
        <v>12</v>
      </c>
      <c r="C10" s="23"/>
      <c r="E10" s="23"/>
    </row>
    <row r="11" spans="1:8" x14ac:dyDescent="0.3">
      <c r="A11" s="7" t="s">
        <v>13</v>
      </c>
      <c r="C11" s="23"/>
      <c r="E11" s="23"/>
    </row>
    <row r="12" spans="1:8" x14ac:dyDescent="0.3">
      <c r="A12" s="13" t="s">
        <v>14</v>
      </c>
      <c r="C12" s="23"/>
      <c r="E12" s="23"/>
    </row>
    <row r="13" spans="1:8" x14ac:dyDescent="0.3">
      <c r="A13" s="14" t="s">
        <v>15</v>
      </c>
      <c r="B13" s="14" t="s">
        <v>16</v>
      </c>
      <c r="C13" s="15">
        <v>8.11</v>
      </c>
      <c r="D13" s="14">
        <v>2.5</v>
      </c>
      <c r="E13" s="23">
        <f>ROUND(C13*D13,2)</f>
        <v>20.28</v>
      </c>
      <c r="F13" s="16">
        <v>0</v>
      </c>
      <c r="G13" s="23">
        <f>ROUND(E13*F13,2)</f>
        <v>0</v>
      </c>
      <c r="H13" s="23">
        <f>ROUND(E13-G13,2)</f>
        <v>20.28</v>
      </c>
    </row>
    <row r="14" spans="1:8" x14ac:dyDescent="0.3">
      <c r="A14" s="14" t="s">
        <v>57</v>
      </c>
      <c r="B14" s="14" t="s">
        <v>16</v>
      </c>
      <c r="C14" s="15">
        <v>6.87</v>
      </c>
      <c r="D14" s="14">
        <v>5.75</v>
      </c>
      <c r="E14" s="23">
        <f>ROUND(C14*D14,2)</f>
        <v>39.5</v>
      </c>
      <c r="F14" s="16">
        <v>0</v>
      </c>
      <c r="G14" s="23">
        <f>ROUND(E14*F14,2)</f>
        <v>0</v>
      </c>
      <c r="H14" s="23">
        <f>ROUND(E14-G14,2)</f>
        <v>39.5</v>
      </c>
    </row>
    <row r="15" spans="1:8" x14ac:dyDescent="0.3">
      <c r="A15" s="13" t="s">
        <v>17</v>
      </c>
      <c r="C15" s="23"/>
      <c r="E15" s="23"/>
    </row>
    <row r="16" spans="1:8" x14ac:dyDescent="0.3">
      <c r="A16" s="14" t="s">
        <v>66</v>
      </c>
      <c r="B16" s="14" t="s">
        <v>18</v>
      </c>
      <c r="C16" s="15">
        <v>1.1399999999999999</v>
      </c>
      <c r="D16" s="14">
        <v>2.2999999999999998</v>
      </c>
      <c r="E16" s="23">
        <f>ROUND(C16*D16,2)</f>
        <v>2.62</v>
      </c>
      <c r="F16" s="16">
        <v>0</v>
      </c>
      <c r="G16" s="23">
        <f>ROUND(E16*F16,2)</f>
        <v>0</v>
      </c>
      <c r="H16" s="23">
        <f>ROUND(E16-G16,2)</f>
        <v>2.62</v>
      </c>
    </row>
    <row r="17" spans="1:8" x14ac:dyDescent="0.3">
      <c r="A17" s="14" t="s">
        <v>67</v>
      </c>
      <c r="B17" s="14" t="s">
        <v>26</v>
      </c>
      <c r="C17" s="15">
        <v>3.38</v>
      </c>
      <c r="D17" s="14">
        <v>2.3125</v>
      </c>
      <c r="E17" s="23">
        <f>ROUND(C17*D17,2)</f>
        <v>7.82</v>
      </c>
      <c r="F17" s="16">
        <v>0</v>
      </c>
      <c r="G17" s="23">
        <f>ROUND(E17*F17,2)</f>
        <v>0</v>
      </c>
      <c r="H17" s="23">
        <f>ROUND(E17-G17,2)</f>
        <v>7.82</v>
      </c>
    </row>
    <row r="18" spans="1:8" x14ac:dyDescent="0.3">
      <c r="A18" s="14" t="s">
        <v>68</v>
      </c>
      <c r="B18" s="14" t="s">
        <v>26</v>
      </c>
      <c r="C18" s="15">
        <v>11.25</v>
      </c>
      <c r="D18" s="14">
        <v>0.5</v>
      </c>
      <c r="E18" s="23">
        <f>ROUND(C18*D18,2)</f>
        <v>5.63</v>
      </c>
      <c r="F18" s="16">
        <v>0</v>
      </c>
      <c r="G18" s="23">
        <f>ROUND(E18*F18,2)</f>
        <v>0</v>
      </c>
      <c r="H18" s="23">
        <f>ROUND(E18-G18,2)</f>
        <v>5.63</v>
      </c>
    </row>
    <row r="19" spans="1:8" x14ac:dyDescent="0.3">
      <c r="A19" s="13" t="s">
        <v>69</v>
      </c>
      <c r="C19" s="23"/>
      <c r="E19" s="23"/>
    </row>
    <row r="20" spans="1:8" x14ac:dyDescent="0.3">
      <c r="A20" s="14" t="s">
        <v>70</v>
      </c>
      <c r="B20" s="14" t="s">
        <v>29</v>
      </c>
      <c r="C20" s="15">
        <v>0.11</v>
      </c>
      <c r="D20" s="14">
        <v>1500</v>
      </c>
      <c r="E20" s="23">
        <f>ROUND(C20*D20,2)</f>
        <v>165</v>
      </c>
      <c r="F20" s="16">
        <v>0</v>
      </c>
      <c r="G20" s="23">
        <f>ROUND(E20*F20,2)</f>
        <v>0</v>
      </c>
      <c r="H20" s="23">
        <f>ROUND(E20-G20,2)</f>
        <v>165</v>
      </c>
    </row>
    <row r="21" spans="1:8" x14ac:dyDescent="0.3">
      <c r="A21" s="13" t="s">
        <v>20</v>
      </c>
      <c r="C21" s="23"/>
      <c r="E21" s="23"/>
    </row>
    <row r="22" spans="1:8" x14ac:dyDescent="0.3">
      <c r="A22" s="14" t="s">
        <v>22</v>
      </c>
      <c r="B22" s="14" t="s">
        <v>21</v>
      </c>
      <c r="C22" s="15">
        <v>36.200000000000003</v>
      </c>
      <c r="D22" s="14">
        <v>1.5</v>
      </c>
      <c r="E22" s="23">
        <f>ROUND(C22*D22,2)</f>
        <v>54.3</v>
      </c>
      <c r="F22" s="16">
        <v>0</v>
      </c>
      <c r="G22" s="23">
        <f>ROUND(E22*F22,2)</f>
        <v>0</v>
      </c>
      <c r="H22" s="23">
        <f>ROUND(E22-G22,2)</f>
        <v>54.3</v>
      </c>
    </row>
    <row r="23" spans="1:8" x14ac:dyDescent="0.3">
      <c r="A23" s="14" t="s">
        <v>103</v>
      </c>
      <c r="B23" s="14" t="s">
        <v>19</v>
      </c>
      <c r="C23" s="15">
        <v>4</v>
      </c>
      <c r="D23" s="14">
        <v>34.358199999999997</v>
      </c>
      <c r="E23" s="23">
        <f>ROUND(C23*D23,2)</f>
        <v>137.43</v>
      </c>
      <c r="F23" s="16">
        <v>0</v>
      </c>
      <c r="G23" s="23">
        <f>ROUND(E23*F23,2)</f>
        <v>0</v>
      </c>
      <c r="H23" s="23">
        <f>ROUND(E23-G23,2)</f>
        <v>137.43</v>
      </c>
    </row>
    <row r="24" spans="1:8" x14ac:dyDescent="0.3">
      <c r="A24" s="13" t="s">
        <v>23</v>
      </c>
      <c r="C24" s="23"/>
      <c r="E24" s="23"/>
    </row>
    <row r="25" spans="1:8" x14ac:dyDescent="0.3">
      <c r="A25" s="14" t="s">
        <v>71</v>
      </c>
      <c r="B25" s="14" t="s">
        <v>48</v>
      </c>
      <c r="C25" s="15">
        <v>20</v>
      </c>
      <c r="D25" s="14">
        <v>1</v>
      </c>
      <c r="E25" s="23">
        <f>ROUND(C25*D25,2)</f>
        <v>20</v>
      </c>
      <c r="F25" s="16">
        <v>0</v>
      </c>
      <c r="G25" s="23">
        <f>ROUND(E25*F25,2)</f>
        <v>0</v>
      </c>
      <c r="H25" s="23">
        <f>ROUND(E25-G25,2)</f>
        <v>20</v>
      </c>
    </row>
    <row r="26" spans="1:8" x14ac:dyDescent="0.3">
      <c r="A26" s="13" t="s">
        <v>24</v>
      </c>
      <c r="C26" s="23"/>
      <c r="E26" s="23"/>
    </row>
    <row r="27" spans="1:8" x14ac:dyDescent="0.3">
      <c r="A27" s="14" t="s">
        <v>59</v>
      </c>
      <c r="B27" s="14" t="s">
        <v>26</v>
      </c>
      <c r="C27" s="15">
        <v>14.29</v>
      </c>
      <c r="D27" s="14">
        <v>0.5</v>
      </c>
      <c r="E27" s="23">
        <f t="shared" ref="E27:E33" si="0">ROUND(C27*D27,2)</f>
        <v>7.15</v>
      </c>
      <c r="F27" s="16">
        <v>0</v>
      </c>
      <c r="G27" s="23">
        <f t="shared" ref="G27:G33" si="1">ROUND(E27*F27,2)</f>
        <v>0</v>
      </c>
      <c r="H27" s="23">
        <f t="shared" ref="H27:H33" si="2">ROUND(E27-G27,2)</f>
        <v>7.15</v>
      </c>
    </row>
    <row r="28" spans="1:8" x14ac:dyDescent="0.3">
      <c r="A28" s="14" t="s">
        <v>25</v>
      </c>
      <c r="B28" s="14" t="s">
        <v>18</v>
      </c>
      <c r="C28" s="15">
        <v>0.25</v>
      </c>
      <c r="D28" s="14">
        <v>96</v>
      </c>
      <c r="E28" s="23">
        <f t="shared" si="0"/>
        <v>24</v>
      </c>
      <c r="F28" s="16">
        <v>0</v>
      </c>
      <c r="G28" s="23">
        <f t="shared" si="1"/>
        <v>0</v>
      </c>
      <c r="H28" s="23">
        <f t="shared" si="2"/>
        <v>24</v>
      </c>
    </row>
    <row r="29" spans="1:8" x14ac:dyDescent="0.3">
      <c r="A29" s="14" t="s">
        <v>104</v>
      </c>
      <c r="B29" s="14" t="s">
        <v>26</v>
      </c>
      <c r="C29" s="15">
        <v>15.01</v>
      </c>
      <c r="D29" s="14">
        <v>1</v>
      </c>
      <c r="E29" s="23">
        <f t="shared" si="0"/>
        <v>15.01</v>
      </c>
      <c r="F29" s="16">
        <v>0</v>
      </c>
      <c r="G29" s="23">
        <f t="shared" si="1"/>
        <v>0</v>
      </c>
      <c r="H29" s="23">
        <f t="shared" si="2"/>
        <v>15.01</v>
      </c>
    </row>
    <row r="30" spans="1:8" x14ac:dyDescent="0.3">
      <c r="A30" s="14" t="s">
        <v>105</v>
      </c>
      <c r="B30" s="14" t="s">
        <v>18</v>
      </c>
      <c r="C30" s="15">
        <v>0.33</v>
      </c>
      <c r="D30" s="14">
        <v>48</v>
      </c>
      <c r="E30" s="23">
        <f t="shared" si="0"/>
        <v>15.84</v>
      </c>
      <c r="F30" s="16">
        <v>0</v>
      </c>
      <c r="G30" s="23">
        <f t="shared" si="1"/>
        <v>0</v>
      </c>
      <c r="H30" s="23">
        <f t="shared" si="2"/>
        <v>15.84</v>
      </c>
    </row>
    <row r="31" spans="1:8" x14ac:dyDescent="0.3">
      <c r="A31" s="14" t="s">
        <v>106</v>
      </c>
      <c r="B31" s="14" t="s">
        <v>26</v>
      </c>
      <c r="C31" s="15">
        <v>5.24</v>
      </c>
      <c r="D31" s="14">
        <v>2</v>
      </c>
      <c r="E31" s="23">
        <f t="shared" si="0"/>
        <v>10.48</v>
      </c>
      <c r="F31" s="16">
        <v>0</v>
      </c>
      <c r="G31" s="23">
        <f t="shared" si="1"/>
        <v>0</v>
      </c>
      <c r="H31" s="23">
        <f t="shared" si="2"/>
        <v>10.48</v>
      </c>
    </row>
    <row r="32" spans="1:8" x14ac:dyDescent="0.3">
      <c r="A32" s="14" t="s">
        <v>390</v>
      </c>
      <c r="B32" s="14" t="s">
        <v>18</v>
      </c>
      <c r="C32" s="15">
        <v>0.8</v>
      </c>
      <c r="D32" s="14">
        <v>25.6</v>
      </c>
      <c r="E32" s="23">
        <f t="shared" si="0"/>
        <v>20.48</v>
      </c>
      <c r="F32" s="16">
        <v>0</v>
      </c>
      <c r="G32" s="23">
        <f t="shared" si="1"/>
        <v>0</v>
      </c>
      <c r="H32" s="23">
        <f t="shared" si="2"/>
        <v>20.48</v>
      </c>
    </row>
    <row r="33" spans="1:8" x14ac:dyDescent="0.3">
      <c r="A33" s="14" t="s">
        <v>74</v>
      </c>
      <c r="B33" s="14" t="s">
        <v>26</v>
      </c>
      <c r="C33" s="15">
        <v>10.75</v>
      </c>
      <c r="D33" s="14">
        <v>2</v>
      </c>
      <c r="E33" s="23">
        <f t="shared" si="0"/>
        <v>21.5</v>
      </c>
      <c r="F33" s="16">
        <v>0</v>
      </c>
      <c r="G33" s="23">
        <f t="shared" si="1"/>
        <v>0</v>
      </c>
      <c r="H33" s="23">
        <f t="shared" si="2"/>
        <v>21.5</v>
      </c>
    </row>
    <row r="34" spans="1:8" x14ac:dyDescent="0.3">
      <c r="A34" s="13" t="s">
        <v>27</v>
      </c>
      <c r="C34" s="23"/>
      <c r="E34" s="23"/>
    </row>
    <row r="35" spans="1:8" x14ac:dyDescent="0.3">
      <c r="A35" s="14" t="s">
        <v>141</v>
      </c>
      <c r="B35" s="14" t="s">
        <v>29</v>
      </c>
      <c r="C35" s="15">
        <v>8.25</v>
      </c>
      <c r="D35" s="14">
        <v>0.5</v>
      </c>
      <c r="E35" s="23">
        <f t="shared" ref="E35:E44" si="3">ROUND(C35*D35,2)</f>
        <v>4.13</v>
      </c>
      <c r="F35" s="16">
        <v>0</v>
      </c>
      <c r="G35" s="23">
        <f t="shared" ref="G35:G44" si="4">ROUND(E35*F35,2)</f>
        <v>0</v>
      </c>
      <c r="H35" s="23">
        <f t="shared" ref="H35:H44" si="5">ROUND(E35-G35,2)</f>
        <v>4.13</v>
      </c>
    </row>
    <row r="36" spans="1:8" x14ac:dyDescent="0.3">
      <c r="A36" s="14" t="s">
        <v>107</v>
      </c>
      <c r="B36" s="14" t="s">
        <v>18</v>
      </c>
      <c r="C36" s="15">
        <v>1.51</v>
      </c>
      <c r="D36" s="14">
        <v>5.2</v>
      </c>
      <c r="E36" s="23">
        <f t="shared" si="3"/>
        <v>7.85</v>
      </c>
      <c r="F36" s="16">
        <v>0</v>
      </c>
      <c r="G36" s="23">
        <f t="shared" si="4"/>
        <v>0</v>
      </c>
      <c r="H36" s="23">
        <f t="shared" si="5"/>
        <v>7.85</v>
      </c>
    </row>
    <row r="37" spans="1:8" x14ac:dyDescent="0.3">
      <c r="A37" s="14" t="s">
        <v>108</v>
      </c>
      <c r="B37" s="14" t="s">
        <v>18</v>
      </c>
      <c r="C37" s="15">
        <v>1.26</v>
      </c>
      <c r="D37" s="14">
        <v>6</v>
      </c>
      <c r="E37" s="23">
        <f t="shared" si="3"/>
        <v>7.56</v>
      </c>
      <c r="F37" s="16">
        <v>0</v>
      </c>
      <c r="G37" s="23">
        <f t="shared" si="4"/>
        <v>0</v>
      </c>
      <c r="H37" s="23">
        <f t="shared" si="5"/>
        <v>7.56</v>
      </c>
    </row>
    <row r="38" spans="1:8" x14ac:dyDescent="0.3">
      <c r="A38" s="14" t="s">
        <v>109</v>
      </c>
      <c r="B38" s="14" t="s">
        <v>18</v>
      </c>
      <c r="C38" s="15">
        <v>0.79</v>
      </c>
      <c r="D38" s="14">
        <v>2</v>
      </c>
      <c r="E38" s="23">
        <f t="shared" si="3"/>
        <v>1.58</v>
      </c>
      <c r="F38" s="16">
        <v>0</v>
      </c>
      <c r="G38" s="23">
        <f t="shared" si="4"/>
        <v>0</v>
      </c>
      <c r="H38" s="23">
        <f t="shared" si="5"/>
        <v>1.58</v>
      </c>
    </row>
    <row r="39" spans="1:8" x14ac:dyDescent="0.3">
      <c r="A39" s="14" t="s">
        <v>79</v>
      </c>
      <c r="B39" s="14" t="s">
        <v>18</v>
      </c>
      <c r="C39" s="15">
        <v>5.95</v>
      </c>
      <c r="D39" s="14">
        <v>2</v>
      </c>
      <c r="E39" s="23">
        <f t="shared" si="3"/>
        <v>11.9</v>
      </c>
      <c r="F39" s="16">
        <v>0</v>
      </c>
      <c r="G39" s="23">
        <f t="shared" si="4"/>
        <v>0</v>
      </c>
      <c r="H39" s="23">
        <f t="shared" si="5"/>
        <v>11.9</v>
      </c>
    </row>
    <row r="40" spans="1:8" x14ac:dyDescent="0.3">
      <c r="A40" s="14" t="s">
        <v>78</v>
      </c>
      <c r="B40" s="14" t="s">
        <v>29</v>
      </c>
      <c r="C40" s="15">
        <v>8.25</v>
      </c>
      <c r="D40" s="14">
        <v>1.5</v>
      </c>
      <c r="E40" s="23">
        <f t="shared" si="3"/>
        <v>12.38</v>
      </c>
      <c r="F40" s="16">
        <v>0</v>
      </c>
      <c r="G40" s="23">
        <f t="shared" si="4"/>
        <v>0</v>
      </c>
      <c r="H40" s="23">
        <f t="shared" si="5"/>
        <v>12.38</v>
      </c>
    </row>
    <row r="41" spans="1:8" x14ac:dyDescent="0.3">
      <c r="A41" s="14" t="s">
        <v>110</v>
      </c>
      <c r="B41" s="14" t="s">
        <v>18</v>
      </c>
      <c r="C41" s="15">
        <v>0.56000000000000005</v>
      </c>
      <c r="D41" s="14">
        <v>12.8</v>
      </c>
      <c r="E41" s="23">
        <f t="shared" si="3"/>
        <v>7.17</v>
      </c>
      <c r="F41" s="16">
        <v>0</v>
      </c>
      <c r="G41" s="23">
        <f t="shared" si="4"/>
        <v>0</v>
      </c>
      <c r="H41" s="23">
        <f t="shared" si="5"/>
        <v>7.17</v>
      </c>
    </row>
    <row r="42" spans="1:8" x14ac:dyDescent="0.3">
      <c r="A42" s="14" t="s">
        <v>111</v>
      </c>
      <c r="B42" s="14" t="s">
        <v>18</v>
      </c>
      <c r="C42" s="15">
        <v>0.39</v>
      </c>
      <c r="D42" s="14">
        <v>1</v>
      </c>
      <c r="E42" s="23">
        <f t="shared" si="3"/>
        <v>0.39</v>
      </c>
      <c r="F42" s="16">
        <v>0</v>
      </c>
      <c r="G42" s="23">
        <f t="shared" si="4"/>
        <v>0</v>
      </c>
      <c r="H42" s="23">
        <f t="shared" si="5"/>
        <v>0.39</v>
      </c>
    </row>
    <row r="43" spans="1:8" x14ac:dyDescent="0.3">
      <c r="A43" s="14" t="s">
        <v>112</v>
      </c>
      <c r="B43" s="14" t="s">
        <v>48</v>
      </c>
      <c r="C43" s="15">
        <v>15</v>
      </c>
      <c r="D43" s="14">
        <v>1.5</v>
      </c>
      <c r="E43" s="23">
        <f t="shared" si="3"/>
        <v>22.5</v>
      </c>
      <c r="F43" s="16">
        <v>0</v>
      </c>
      <c r="G43" s="23">
        <f t="shared" si="4"/>
        <v>0</v>
      </c>
      <c r="H43" s="23">
        <f t="shared" si="5"/>
        <v>22.5</v>
      </c>
    </row>
    <row r="44" spans="1:8" x14ac:dyDescent="0.3">
      <c r="A44" s="14" t="s">
        <v>113</v>
      </c>
      <c r="B44" s="14" t="s">
        <v>18</v>
      </c>
      <c r="C44" s="15">
        <v>9.34</v>
      </c>
      <c r="D44" s="14">
        <v>1.5</v>
      </c>
      <c r="E44" s="23">
        <f t="shared" si="3"/>
        <v>14.01</v>
      </c>
      <c r="F44" s="16">
        <v>0</v>
      </c>
      <c r="G44" s="23">
        <f t="shared" si="4"/>
        <v>0</v>
      </c>
      <c r="H44" s="23">
        <f t="shared" si="5"/>
        <v>14.01</v>
      </c>
    </row>
    <row r="45" spans="1:8" x14ac:dyDescent="0.3">
      <c r="A45" s="13" t="s">
        <v>30</v>
      </c>
      <c r="C45" s="23"/>
      <c r="E45" s="23"/>
    </row>
    <row r="46" spans="1:8" x14ac:dyDescent="0.3">
      <c r="A46" s="14" t="s">
        <v>31</v>
      </c>
      <c r="B46" s="14" t="s">
        <v>32</v>
      </c>
      <c r="C46" s="15">
        <v>0.24</v>
      </c>
      <c r="D46" s="14">
        <v>33</v>
      </c>
      <c r="E46" s="23">
        <f>ROUND(C46*D46,2)</f>
        <v>7.92</v>
      </c>
      <c r="F46" s="16">
        <v>0</v>
      </c>
      <c r="G46" s="23">
        <f>ROUND(E46*F46,2)</f>
        <v>0</v>
      </c>
      <c r="H46" s="23">
        <f>ROUND(E46-G46,2)</f>
        <v>7.92</v>
      </c>
    </row>
    <row r="47" spans="1:8" x14ac:dyDescent="0.3">
      <c r="A47" s="13" t="s">
        <v>33</v>
      </c>
      <c r="C47" s="23"/>
      <c r="E47" s="23"/>
    </row>
    <row r="48" spans="1:8" x14ac:dyDescent="0.3">
      <c r="A48" s="14" t="s">
        <v>391</v>
      </c>
      <c r="B48" s="14" t="s">
        <v>60</v>
      </c>
      <c r="C48" s="15">
        <v>2.6</v>
      </c>
      <c r="D48" s="14">
        <v>45</v>
      </c>
      <c r="E48" s="23">
        <f>ROUND(C48*D48,2)</f>
        <v>117</v>
      </c>
      <c r="F48" s="16">
        <v>0</v>
      </c>
      <c r="G48" s="23">
        <f>ROUND(E48*F48,2)</f>
        <v>0</v>
      </c>
      <c r="H48" s="23">
        <f>ROUND(E48-G48,2)</f>
        <v>117</v>
      </c>
    </row>
    <row r="49" spans="1:8" x14ac:dyDescent="0.3">
      <c r="A49" s="13" t="s">
        <v>85</v>
      </c>
      <c r="C49" s="23"/>
      <c r="E49" s="23"/>
    </row>
    <row r="50" spans="1:8" x14ac:dyDescent="0.3">
      <c r="A50" s="14" t="s">
        <v>86</v>
      </c>
      <c r="B50" s="14" t="s">
        <v>18</v>
      </c>
      <c r="C50" s="15">
        <v>7.0000000000000007E-2</v>
      </c>
      <c r="D50" s="14">
        <v>51</v>
      </c>
      <c r="E50" s="23">
        <f>ROUND(C50*D50,2)</f>
        <v>3.57</v>
      </c>
      <c r="F50" s="16">
        <v>0</v>
      </c>
      <c r="G50" s="23">
        <f>ROUND(E50*F50,2)</f>
        <v>0</v>
      </c>
      <c r="H50" s="23">
        <f>ROUND(E50-G50,2)</f>
        <v>3.57</v>
      </c>
    </row>
    <row r="51" spans="1:8" x14ac:dyDescent="0.3">
      <c r="A51" s="13" t="s">
        <v>114</v>
      </c>
      <c r="C51" s="23"/>
      <c r="E51" s="23"/>
    </row>
    <row r="52" spans="1:8" x14ac:dyDescent="0.3">
      <c r="A52" s="14" t="s">
        <v>115</v>
      </c>
      <c r="B52" s="14" t="s">
        <v>26</v>
      </c>
      <c r="C52" s="15">
        <v>3.3</v>
      </c>
      <c r="D52" s="14">
        <v>0.4</v>
      </c>
      <c r="E52" s="23">
        <f>ROUND(C52*D52,2)</f>
        <v>1.32</v>
      </c>
      <c r="F52" s="16">
        <v>0</v>
      </c>
      <c r="G52" s="23">
        <f>ROUND(E52*F52,2)</f>
        <v>0</v>
      </c>
      <c r="H52" s="23">
        <f>ROUND(E52-G52,2)</f>
        <v>1.32</v>
      </c>
    </row>
    <row r="53" spans="1:8" x14ac:dyDescent="0.3">
      <c r="A53" s="13" t="s">
        <v>61</v>
      </c>
      <c r="C53" s="23"/>
      <c r="E53" s="23"/>
    </row>
    <row r="54" spans="1:8" x14ac:dyDescent="0.3">
      <c r="A54" s="14" t="s">
        <v>62</v>
      </c>
      <c r="B54" s="14" t="s">
        <v>48</v>
      </c>
      <c r="C54" s="15">
        <v>7.5</v>
      </c>
      <c r="D54" s="14">
        <v>1</v>
      </c>
      <c r="E54" s="23">
        <f>ROUND(C54*D54,2)</f>
        <v>7.5</v>
      </c>
      <c r="F54" s="16">
        <v>0</v>
      </c>
      <c r="G54" s="23">
        <f>ROUND(E54*F54,2)</f>
        <v>0</v>
      </c>
      <c r="H54" s="23">
        <f>ROUND(E54-G54,2)</f>
        <v>7.5</v>
      </c>
    </row>
    <row r="55" spans="1:8" x14ac:dyDescent="0.3">
      <c r="A55" s="13" t="s">
        <v>87</v>
      </c>
      <c r="C55" s="23"/>
      <c r="E55" s="23"/>
    </row>
    <row r="56" spans="1:8" x14ac:dyDescent="0.3">
      <c r="A56" s="14" t="s">
        <v>88</v>
      </c>
      <c r="B56" s="14" t="s">
        <v>48</v>
      </c>
      <c r="C56" s="15">
        <v>1</v>
      </c>
      <c r="D56" s="14">
        <v>1</v>
      </c>
      <c r="E56" s="23">
        <f>ROUND(C56*D56,2)</f>
        <v>1</v>
      </c>
      <c r="F56" s="16">
        <v>0</v>
      </c>
      <c r="G56" s="23">
        <f>ROUND(E56*F56,2)</f>
        <v>0</v>
      </c>
      <c r="H56" s="23">
        <f>ROUND(E56-G56,2)</f>
        <v>1</v>
      </c>
    </row>
    <row r="57" spans="1:8" x14ac:dyDescent="0.3">
      <c r="A57" s="13" t="s">
        <v>34</v>
      </c>
      <c r="C57" s="23"/>
      <c r="E57" s="23"/>
    </row>
    <row r="58" spans="1:8" x14ac:dyDescent="0.3">
      <c r="A58" s="14" t="s">
        <v>35</v>
      </c>
      <c r="B58" s="14" t="s">
        <v>36</v>
      </c>
      <c r="C58" s="15">
        <v>65</v>
      </c>
      <c r="D58" s="14">
        <v>0.66600000000000004</v>
      </c>
      <c r="E58" s="23">
        <f>ROUND(C58*D58,2)</f>
        <v>43.29</v>
      </c>
      <c r="F58" s="16">
        <v>0</v>
      </c>
      <c r="G58" s="23">
        <f>ROUND(E58*F58,2)</f>
        <v>0</v>
      </c>
      <c r="H58" s="23">
        <f>ROUND(E58-G58,2)</f>
        <v>43.29</v>
      </c>
    </row>
    <row r="59" spans="1:8" x14ac:dyDescent="0.3">
      <c r="A59" s="13" t="s">
        <v>116</v>
      </c>
      <c r="C59" s="23"/>
      <c r="E59" s="23"/>
    </row>
    <row r="60" spans="1:8" x14ac:dyDescent="0.3">
      <c r="A60" s="14" t="s">
        <v>117</v>
      </c>
      <c r="B60" s="14" t="s">
        <v>48</v>
      </c>
      <c r="C60" s="15">
        <v>8</v>
      </c>
      <c r="D60" s="14">
        <v>1</v>
      </c>
      <c r="E60" s="23">
        <f>ROUND(C60*D60,2)</f>
        <v>8</v>
      </c>
      <c r="F60" s="16">
        <v>0</v>
      </c>
      <c r="G60" s="23">
        <f>ROUND(E60*F60,2)</f>
        <v>0</v>
      </c>
      <c r="H60" s="23">
        <f>ROUND(E60-G60,2)</f>
        <v>8</v>
      </c>
    </row>
    <row r="61" spans="1:8" x14ac:dyDescent="0.3">
      <c r="A61" s="13" t="s">
        <v>118</v>
      </c>
      <c r="C61" s="23"/>
      <c r="E61" s="23"/>
    </row>
    <row r="62" spans="1:8" x14ac:dyDescent="0.3">
      <c r="A62" s="14" t="s">
        <v>119</v>
      </c>
      <c r="B62" s="14" t="s">
        <v>48</v>
      </c>
      <c r="C62" s="15">
        <v>10</v>
      </c>
      <c r="D62" s="14">
        <v>0.33300000000000002</v>
      </c>
      <c r="E62" s="23">
        <f>ROUND(C62*D62,2)</f>
        <v>3.33</v>
      </c>
      <c r="F62" s="16">
        <v>0</v>
      </c>
      <c r="G62" s="23">
        <f>ROUND(E62*F62,2)</f>
        <v>0</v>
      </c>
      <c r="H62" s="23">
        <f>ROUND(E62-G62,2)</f>
        <v>3.33</v>
      </c>
    </row>
    <row r="63" spans="1:8" x14ac:dyDescent="0.3">
      <c r="A63" s="13" t="s">
        <v>37</v>
      </c>
      <c r="C63" s="23"/>
      <c r="E63" s="23"/>
    </row>
    <row r="64" spans="1:8" x14ac:dyDescent="0.3">
      <c r="A64" s="14" t="s">
        <v>38</v>
      </c>
      <c r="B64" s="14" t="s">
        <v>39</v>
      </c>
      <c r="C64" s="15">
        <v>17.940000000000001</v>
      </c>
      <c r="D64" s="14">
        <v>0.50249999999999995</v>
      </c>
      <c r="E64" s="23">
        <f>ROUND(C64*D64,2)</f>
        <v>9.01</v>
      </c>
      <c r="F64" s="16">
        <v>0</v>
      </c>
      <c r="G64" s="23">
        <f>ROUND(E64*F64,2)</f>
        <v>0</v>
      </c>
      <c r="H64" s="23">
        <f>ROUND(E64-G64,2)</f>
        <v>9.01</v>
      </c>
    </row>
    <row r="65" spans="1:8" x14ac:dyDescent="0.3">
      <c r="A65" s="14" t="s">
        <v>91</v>
      </c>
      <c r="B65" s="14" t="s">
        <v>39</v>
      </c>
      <c r="C65" s="15">
        <v>17.940000000000001</v>
      </c>
      <c r="D65" s="14">
        <v>0.20760000000000001</v>
      </c>
      <c r="E65" s="23">
        <f>ROUND(C65*D65,2)</f>
        <v>3.72</v>
      </c>
      <c r="F65" s="16">
        <v>0</v>
      </c>
      <c r="G65" s="23">
        <f>ROUND(E65*F65,2)</f>
        <v>0</v>
      </c>
      <c r="H65" s="23">
        <f>ROUND(E65-G65,2)</f>
        <v>3.72</v>
      </c>
    </row>
    <row r="66" spans="1:8" x14ac:dyDescent="0.3">
      <c r="A66" s="13" t="s">
        <v>40</v>
      </c>
      <c r="C66" s="23"/>
      <c r="E66" s="23"/>
    </row>
    <row r="67" spans="1:8" x14ac:dyDescent="0.3">
      <c r="A67" s="14" t="s">
        <v>41</v>
      </c>
      <c r="B67" s="14" t="s">
        <v>39</v>
      </c>
      <c r="C67" s="15">
        <v>9.06</v>
      </c>
      <c r="D67" s="14">
        <v>0.3</v>
      </c>
      <c r="E67" s="23">
        <f>ROUND(C67*D67,2)</f>
        <v>2.72</v>
      </c>
      <c r="F67" s="16">
        <v>0</v>
      </c>
      <c r="G67" s="23">
        <f>ROUND(E67*F67,2)</f>
        <v>0</v>
      </c>
      <c r="H67" s="23">
        <f>ROUND(E67-G67,2)</f>
        <v>2.72</v>
      </c>
    </row>
    <row r="68" spans="1:8" x14ac:dyDescent="0.3">
      <c r="A68" s="14" t="s">
        <v>42</v>
      </c>
      <c r="B68" s="14" t="s">
        <v>39</v>
      </c>
      <c r="C68" s="15">
        <v>9.06</v>
      </c>
      <c r="D68" s="14">
        <v>6.25E-2</v>
      </c>
      <c r="E68" s="23">
        <f>ROUND(C68*D68,2)</f>
        <v>0.56999999999999995</v>
      </c>
      <c r="F68" s="16">
        <v>0</v>
      </c>
      <c r="G68" s="23">
        <f>ROUND(E68*F68,2)</f>
        <v>0</v>
      </c>
      <c r="H68" s="23">
        <f>ROUND(E68-G68,2)</f>
        <v>0.56999999999999995</v>
      </c>
    </row>
    <row r="69" spans="1:8" x14ac:dyDescent="0.3">
      <c r="A69" s="13" t="s">
        <v>43</v>
      </c>
      <c r="C69" s="23"/>
      <c r="E69" s="23"/>
    </row>
    <row r="70" spans="1:8" x14ac:dyDescent="0.3">
      <c r="A70" s="14" t="s">
        <v>42</v>
      </c>
      <c r="B70" s="14" t="s">
        <v>39</v>
      </c>
      <c r="C70" s="15">
        <v>9.06</v>
      </c>
      <c r="D70" s="14">
        <v>0.1236</v>
      </c>
      <c r="E70" s="23">
        <f>ROUND(C70*D70,2)</f>
        <v>1.1200000000000001</v>
      </c>
      <c r="F70" s="16">
        <v>0</v>
      </c>
      <c r="G70" s="23">
        <f>ROUND(E70*F70,2)</f>
        <v>0</v>
      </c>
      <c r="H70" s="23">
        <f>ROUND(E70-G70,2)</f>
        <v>1.1200000000000001</v>
      </c>
    </row>
    <row r="71" spans="1:8" x14ac:dyDescent="0.3">
      <c r="A71" s="14" t="s">
        <v>91</v>
      </c>
      <c r="B71" s="14" t="s">
        <v>39</v>
      </c>
      <c r="C71" s="15">
        <v>9.06</v>
      </c>
      <c r="D71" s="14">
        <v>0.18990000000000001</v>
      </c>
      <c r="E71" s="23">
        <f>ROUND(C71*D71,2)</f>
        <v>1.72</v>
      </c>
      <c r="F71" s="16">
        <v>0</v>
      </c>
      <c r="G71" s="23">
        <f>ROUND(E71*F71,2)</f>
        <v>0</v>
      </c>
      <c r="H71" s="23">
        <f>ROUND(E71-G71,2)</f>
        <v>1.72</v>
      </c>
    </row>
    <row r="72" spans="1:8" x14ac:dyDescent="0.3">
      <c r="A72" s="14" t="s">
        <v>44</v>
      </c>
      <c r="B72" s="14" t="s">
        <v>39</v>
      </c>
      <c r="C72" s="15">
        <v>17.93</v>
      </c>
      <c r="D72" s="14">
        <v>0.50529999999999997</v>
      </c>
      <c r="E72" s="23">
        <f>ROUND(C72*D72,2)</f>
        <v>9.06</v>
      </c>
      <c r="F72" s="16">
        <v>0</v>
      </c>
      <c r="G72" s="23">
        <f>ROUND(E72*F72,2)</f>
        <v>0</v>
      </c>
      <c r="H72" s="23">
        <f>ROUND(E72-G72,2)</f>
        <v>9.06</v>
      </c>
    </row>
    <row r="73" spans="1:8" x14ac:dyDescent="0.3">
      <c r="A73" s="13" t="s">
        <v>45</v>
      </c>
      <c r="C73" s="23"/>
      <c r="E73" s="23"/>
    </row>
    <row r="74" spans="1:8" x14ac:dyDescent="0.3">
      <c r="A74" s="14" t="s">
        <v>38</v>
      </c>
      <c r="B74" s="14" t="s">
        <v>19</v>
      </c>
      <c r="C74" s="15">
        <v>3.44</v>
      </c>
      <c r="D74" s="14">
        <v>7.2736999999999998</v>
      </c>
      <c r="E74" s="23">
        <f>ROUND(C74*D74,2)</f>
        <v>25.02</v>
      </c>
      <c r="F74" s="16">
        <v>0</v>
      </c>
      <c r="G74" s="23">
        <f>ROUND(E74*F74,2)</f>
        <v>0</v>
      </c>
      <c r="H74" s="23">
        <f>ROUND(E74-G74,2)</f>
        <v>25.02</v>
      </c>
    </row>
    <row r="75" spans="1:8" x14ac:dyDescent="0.3">
      <c r="A75" s="14" t="s">
        <v>91</v>
      </c>
      <c r="B75" s="14" t="s">
        <v>19</v>
      </c>
      <c r="C75" s="15">
        <v>3.44</v>
      </c>
      <c r="D75" s="14">
        <v>4.8836000000000004</v>
      </c>
      <c r="E75" s="23">
        <f>ROUND(C75*D75,2)</f>
        <v>16.8</v>
      </c>
      <c r="F75" s="16">
        <v>0</v>
      </c>
      <c r="G75" s="23">
        <f>ROUND(E75*F75,2)</f>
        <v>0</v>
      </c>
      <c r="H75" s="23">
        <f>ROUND(E75-G75,2)</f>
        <v>16.8</v>
      </c>
    </row>
    <row r="76" spans="1:8" x14ac:dyDescent="0.3">
      <c r="A76" s="14" t="s">
        <v>46</v>
      </c>
      <c r="B76" s="14" t="s">
        <v>19</v>
      </c>
      <c r="C76" s="15">
        <v>3.44</v>
      </c>
      <c r="D76" s="14">
        <v>8.5535999999999994</v>
      </c>
      <c r="E76" s="23">
        <f>ROUND(C76*D76,2)</f>
        <v>29.42</v>
      </c>
      <c r="F76" s="16">
        <v>0</v>
      </c>
      <c r="G76" s="23">
        <f>ROUND(E76*F76,2)</f>
        <v>0</v>
      </c>
      <c r="H76" s="23">
        <f>ROUND(E76-G76,2)</f>
        <v>29.42</v>
      </c>
    </row>
    <row r="77" spans="1:8" x14ac:dyDescent="0.3">
      <c r="A77" s="13" t="s">
        <v>47</v>
      </c>
      <c r="C77" s="23"/>
      <c r="E77" s="23"/>
    </row>
    <row r="78" spans="1:8" x14ac:dyDescent="0.3">
      <c r="A78" s="14" t="s">
        <v>42</v>
      </c>
      <c r="B78" s="14" t="s">
        <v>48</v>
      </c>
      <c r="C78" s="15">
        <v>11.75</v>
      </c>
      <c r="D78" s="14">
        <v>1</v>
      </c>
      <c r="E78" s="23">
        <f>ROUND(C78*D78,2)</f>
        <v>11.75</v>
      </c>
      <c r="F78" s="16">
        <v>0</v>
      </c>
      <c r="G78" s="23">
        <f>ROUND(E78*F78,2)</f>
        <v>0</v>
      </c>
      <c r="H78" s="23">
        <f t="shared" ref="H78:H84" si="6">ROUND(E78-G78,2)</f>
        <v>11.75</v>
      </c>
    </row>
    <row r="79" spans="1:8" x14ac:dyDescent="0.3">
      <c r="A79" s="14" t="s">
        <v>38</v>
      </c>
      <c r="B79" s="14" t="s">
        <v>48</v>
      </c>
      <c r="C79" s="15">
        <v>5.29</v>
      </c>
      <c r="D79" s="14">
        <v>1</v>
      </c>
      <c r="E79" s="23">
        <f>ROUND(C79*D79,2)</f>
        <v>5.29</v>
      </c>
      <c r="F79" s="16">
        <v>0</v>
      </c>
      <c r="G79" s="23">
        <f>ROUND(E79*F79,2)</f>
        <v>0</v>
      </c>
      <c r="H79" s="23">
        <f t="shared" si="6"/>
        <v>5.29</v>
      </c>
    </row>
    <row r="80" spans="1:8" x14ac:dyDescent="0.3">
      <c r="A80" s="14" t="s">
        <v>91</v>
      </c>
      <c r="B80" s="14" t="s">
        <v>48</v>
      </c>
      <c r="C80" s="15">
        <v>25.96</v>
      </c>
      <c r="D80" s="14">
        <v>1</v>
      </c>
      <c r="E80" s="23">
        <f>ROUND(C80*D80,2)</f>
        <v>25.96</v>
      </c>
      <c r="F80" s="16">
        <v>0</v>
      </c>
      <c r="G80" s="23">
        <f>ROUND(E80*F80,2)</f>
        <v>0</v>
      </c>
      <c r="H80" s="23">
        <f t="shared" si="6"/>
        <v>25.96</v>
      </c>
    </row>
    <row r="81" spans="1:8" x14ac:dyDescent="0.3">
      <c r="A81" s="14" t="s">
        <v>46</v>
      </c>
      <c r="B81" s="14" t="s">
        <v>48</v>
      </c>
      <c r="C81" s="15">
        <v>7.16</v>
      </c>
      <c r="D81" s="14">
        <v>1</v>
      </c>
      <c r="E81" s="23">
        <f>ROUND(C81*D81,2)</f>
        <v>7.16</v>
      </c>
      <c r="F81" s="16">
        <v>0</v>
      </c>
      <c r="G81" s="23">
        <f>ROUND(E81*F81,2)</f>
        <v>0</v>
      </c>
      <c r="H81" s="23">
        <f t="shared" si="6"/>
        <v>7.16</v>
      </c>
    </row>
    <row r="82" spans="1:8" x14ac:dyDescent="0.3">
      <c r="A82" s="9" t="s">
        <v>49</v>
      </c>
      <c r="B82" s="9" t="s">
        <v>48</v>
      </c>
      <c r="C82" s="10">
        <v>35.15</v>
      </c>
      <c r="D82" s="9">
        <v>1</v>
      </c>
      <c r="E82" s="22">
        <f>ROUND(C82*D82,2)</f>
        <v>35.15</v>
      </c>
      <c r="F82" s="11">
        <v>0</v>
      </c>
      <c r="G82" s="22">
        <f>ROUND(E82*F82,2)</f>
        <v>0</v>
      </c>
      <c r="H82" s="22">
        <f t="shared" si="6"/>
        <v>35.15</v>
      </c>
    </row>
    <row r="83" spans="1:8" x14ac:dyDescent="0.3">
      <c r="A83" s="7" t="s">
        <v>50</v>
      </c>
      <c r="C83" s="23"/>
      <c r="E83" s="23">
        <f>SUM(E13:E82)</f>
        <v>1033.9099999999999</v>
      </c>
      <c r="G83" s="12">
        <f>SUM(G13:G82)</f>
        <v>0</v>
      </c>
      <c r="H83" s="12">
        <f t="shared" si="6"/>
        <v>1033.9100000000001</v>
      </c>
    </row>
    <row r="84" spans="1:8" x14ac:dyDescent="0.3">
      <c r="A84" s="7" t="s">
        <v>51</v>
      </c>
      <c r="C84" s="23"/>
      <c r="E84" s="23">
        <f>+E9-E83</f>
        <v>298.84000000000015</v>
      </c>
      <c r="G84" s="12">
        <f>+G9-G83</f>
        <v>0</v>
      </c>
      <c r="H84" s="12">
        <f t="shared" si="6"/>
        <v>298.83999999999997</v>
      </c>
    </row>
    <row r="85" spans="1:8" x14ac:dyDescent="0.3">
      <c r="A85" t="s">
        <v>12</v>
      </c>
      <c r="C85" s="23"/>
      <c r="E85" s="23"/>
    </row>
    <row r="86" spans="1:8" x14ac:dyDescent="0.3">
      <c r="A86" s="7" t="s">
        <v>52</v>
      </c>
      <c r="C86" s="23"/>
      <c r="E86" s="23"/>
    </row>
    <row r="87" spans="1:8" x14ac:dyDescent="0.3">
      <c r="A87" s="14" t="s">
        <v>42</v>
      </c>
      <c r="B87" s="14" t="s">
        <v>48</v>
      </c>
      <c r="C87" s="15">
        <v>23.82</v>
      </c>
      <c r="D87" s="14">
        <v>1</v>
      </c>
      <c r="E87" s="23">
        <f>ROUND(C87*D87,2)</f>
        <v>23.82</v>
      </c>
      <c r="F87" s="16">
        <v>0</v>
      </c>
      <c r="G87" s="23">
        <f>ROUND(E87*F87,2)</f>
        <v>0</v>
      </c>
      <c r="H87" s="23">
        <f t="shared" ref="H87:H93" si="7">ROUND(E87-G87,2)</f>
        <v>23.82</v>
      </c>
    </row>
    <row r="88" spans="1:8" x14ac:dyDescent="0.3">
      <c r="A88" s="14" t="s">
        <v>38</v>
      </c>
      <c r="B88" s="14" t="s">
        <v>48</v>
      </c>
      <c r="C88" s="15">
        <v>40.82</v>
      </c>
      <c r="D88" s="14">
        <v>1</v>
      </c>
      <c r="E88" s="23">
        <f>ROUND(C88*D88,2)</f>
        <v>40.82</v>
      </c>
      <c r="F88" s="16">
        <v>0</v>
      </c>
      <c r="G88" s="23">
        <f>ROUND(E88*F88,2)</f>
        <v>0</v>
      </c>
      <c r="H88" s="23">
        <f t="shared" si="7"/>
        <v>40.82</v>
      </c>
    </row>
    <row r="89" spans="1:8" x14ac:dyDescent="0.3">
      <c r="A89" s="14" t="s">
        <v>91</v>
      </c>
      <c r="B89" s="14" t="s">
        <v>48</v>
      </c>
      <c r="C89" s="15">
        <v>126.29</v>
      </c>
      <c r="D89" s="14">
        <v>1</v>
      </c>
      <c r="E89" s="23">
        <f>ROUND(C89*D89,2)</f>
        <v>126.29</v>
      </c>
      <c r="F89" s="16">
        <v>0</v>
      </c>
      <c r="G89" s="23">
        <f>ROUND(E89*F89,2)</f>
        <v>0</v>
      </c>
      <c r="H89" s="23">
        <f t="shared" si="7"/>
        <v>126.29</v>
      </c>
    </row>
    <row r="90" spans="1:8" x14ac:dyDescent="0.3">
      <c r="A90" s="9" t="s">
        <v>46</v>
      </c>
      <c r="B90" s="9" t="s">
        <v>48</v>
      </c>
      <c r="C90" s="10">
        <v>74.47</v>
      </c>
      <c r="D90" s="9">
        <v>1</v>
      </c>
      <c r="E90" s="22">
        <f>ROUND(C90*D90,2)</f>
        <v>74.47</v>
      </c>
      <c r="F90" s="11">
        <v>0</v>
      </c>
      <c r="G90" s="22">
        <f>ROUND(E90*F90,2)</f>
        <v>0</v>
      </c>
      <c r="H90" s="22">
        <f t="shared" si="7"/>
        <v>74.47</v>
      </c>
    </row>
    <row r="91" spans="1:8" x14ac:dyDescent="0.3">
      <c r="A91" s="7" t="s">
        <v>53</v>
      </c>
      <c r="C91" s="23"/>
      <c r="E91" s="23">
        <f>SUM(E87:E90)</f>
        <v>265.39999999999998</v>
      </c>
      <c r="G91" s="12">
        <f>SUM(G87:G90)</f>
        <v>0</v>
      </c>
      <c r="H91" s="12">
        <f t="shared" si="7"/>
        <v>265.39999999999998</v>
      </c>
    </row>
    <row r="92" spans="1:8" x14ac:dyDescent="0.3">
      <c r="A92" s="7" t="s">
        <v>54</v>
      </c>
      <c r="C92" s="23"/>
      <c r="E92" s="23">
        <f>+E83+E91</f>
        <v>1299.31</v>
      </c>
      <c r="G92" s="12">
        <f>+G83+G91</f>
        <v>0</v>
      </c>
      <c r="H92" s="12">
        <f t="shared" si="7"/>
        <v>1299.31</v>
      </c>
    </row>
    <row r="93" spans="1:8" x14ac:dyDescent="0.3">
      <c r="A93" s="7" t="s">
        <v>55</v>
      </c>
      <c r="C93" s="23"/>
      <c r="E93" s="23">
        <f>+E9-E92</f>
        <v>33.440000000000055</v>
      </c>
      <c r="G93" s="12">
        <f>+G9-G92</f>
        <v>0</v>
      </c>
      <c r="H93" s="12">
        <f t="shared" si="7"/>
        <v>33.44</v>
      </c>
    </row>
    <row r="94" spans="1:8" x14ac:dyDescent="0.3">
      <c r="A94" t="s">
        <v>120</v>
      </c>
      <c r="C94" s="23"/>
      <c r="E94" s="23"/>
    </row>
    <row r="95" spans="1:8" x14ac:dyDescent="0.3">
      <c r="A95" t="s">
        <v>425</v>
      </c>
      <c r="C95" s="23"/>
      <c r="E95" s="23"/>
    </row>
    <row r="96" spans="1:8" x14ac:dyDescent="0.3">
      <c r="C96" s="23"/>
      <c r="E96" s="23"/>
    </row>
    <row r="97" spans="1:19" x14ac:dyDescent="0.3">
      <c r="A97" s="7" t="s">
        <v>121</v>
      </c>
      <c r="C97" s="23"/>
      <c r="E97" s="23"/>
    </row>
    <row r="98" spans="1:19" x14ac:dyDescent="0.3">
      <c r="A98" t="str" cm="1">
        <f t="array" aca="1" ref="A98" ca="1">MID(CELL("filename",A1),FIND("]",CELL("filename",A1))+1,256)</f>
        <v>cotton2</v>
      </c>
      <c r="C98" s="23"/>
      <c r="E98" s="23"/>
    </row>
    <row r="99" spans="1:19" x14ac:dyDescent="0.3">
      <c r="A99" s="7" t="s">
        <v>50</v>
      </c>
      <c r="E99" s="25">
        <f>VLOOKUP(A99,$A$1:$H$98,5,FALSE)</f>
        <v>1033.9099999999999</v>
      </c>
    </row>
    <row r="100" spans="1:19" x14ac:dyDescent="0.3">
      <c r="A100" s="7" t="s">
        <v>293</v>
      </c>
      <c r="E100" s="25">
        <f>VLOOKUP(A100,$A$1:$H$98,5,FALSE)</f>
        <v>265.39999999999998</v>
      </c>
    </row>
    <row r="101" spans="1:19" x14ac:dyDescent="0.3">
      <c r="A101" s="7" t="s">
        <v>294</v>
      </c>
      <c r="E101" s="25">
        <f t="shared" ref="E101:E102" si="8">VLOOKUP(A101,$A$1:$H$98,5,FALSE)</f>
        <v>1299.31</v>
      </c>
    </row>
    <row r="102" spans="1:19" x14ac:dyDescent="0.3">
      <c r="A102" s="7" t="s">
        <v>55</v>
      </c>
      <c r="E102" s="25">
        <f t="shared" si="8"/>
        <v>33.440000000000055</v>
      </c>
    </row>
    <row r="103" spans="1:19" x14ac:dyDescent="0.3">
      <c r="A103" s="21" t="s">
        <v>255</v>
      </c>
    </row>
    <row r="104" spans="1:19" x14ac:dyDescent="0.3">
      <c r="A104" s="21" t="s">
        <v>255</v>
      </c>
    </row>
    <row r="105" spans="1:19" x14ac:dyDescent="0.3">
      <c r="A105" s="25">
        <f>E102</f>
        <v>33.440000000000055</v>
      </c>
      <c r="B105" s="25">
        <f ca="1">C105-Calculator!$B$16</f>
        <v>-0.15999999999999998</v>
      </c>
      <c r="C105" s="25">
        <f ca="1">D105-Calculator!$B$16</f>
        <v>0.14000000000000001</v>
      </c>
      <c r="D105" s="25">
        <f ca="1">E105-Calculator!$B$16</f>
        <v>0.44</v>
      </c>
      <c r="E105" s="25" cm="1">
        <f t="array" aca="1" ref="E105" ca="1">IF(MID(CELL("filename",A1),FIND("]",CELL("filename",A1))+1,256)=Calculator!AR2,Calculator!B15,C7)</f>
        <v>0.74</v>
      </c>
      <c r="F105" s="25">
        <f ca="1">E105+Calculator!$B$16</f>
        <v>1.04</v>
      </c>
      <c r="G105" s="25">
        <f ca="1">F105+Calculator!$B$16</f>
        <v>1.34</v>
      </c>
      <c r="H105" s="25">
        <f ca="1">G105+Calculator!$B$16</f>
        <v>1.6400000000000001</v>
      </c>
    </row>
    <row r="106" spans="1:19" x14ac:dyDescent="0.3">
      <c r="A106">
        <f ca="1">A107-Calculator!$B$12</f>
        <v>1485</v>
      </c>
      <c r="B106" s="12">
        <f t="dataTable" ref="B106:H112" dt2D="1" dtr="1" r1="C7" r2="D7" ca="1"/>
        <v>-1314.1599999999999</v>
      </c>
      <c r="C106" s="12">
        <v>-2205.16</v>
      </c>
      <c r="D106" s="12">
        <v>-2650.66</v>
      </c>
      <c r="E106" s="12">
        <v>-2650.66</v>
      </c>
      <c r="F106" s="12">
        <v>-2205.16</v>
      </c>
      <c r="G106" s="12">
        <v>-1314.1599999999999</v>
      </c>
      <c r="H106" s="12">
        <v>22.340000000000146</v>
      </c>
      <c r="I106" s="12"/>
      <c r="S106" s="12"/>
    </row>
    <row r="107" spans="1:19" x14ac:dyDescent="0.3">
      <c r="A107">
        <f ca="1">A108-Calculator!$B$12</f>
        <v>1490</v>
      </c>
      <c r="B107" s="12">
        <v>-1312.56</v>
      </c>
      <c r="C107" s="12">
        <v>-2197.56</v>
      </c>
      <c r="D107" s="12">
        <v>-2640.06</v>
      </c>
      <c r="E107" s="12">
        <v>-2640.06</v>
      </c>
      <c r="F107" s="12">
        <v>-2197.56</v>
      </c>
      <c r="G107" s="12">
        <v>-1312.56</v>
      </c>
      <c r="H107" s="12">
        <v>14.940000000000055</v>
      </c>
      <c r="I107" s="12"/>
      <c r="S107" s="12"/>
    </row>
    <row r="108" spans="1:19" x14ac:dyDescent="0.3">
      <c r="A108">
        <f ca="1">A109-Calculator!$B$12</f>
        <v>1495</v>
      </c>
      <c r="B108" s="12">
        <v>-1311.76</v>
      </c>
      <c r="C108" s="12">
        <v>-2193.7600000000002</v>
      </c>
      <c r="D108" s="12">
        <v>-2634.76</v>
      </c>
      <c r="E108" s="12">
        <v>-2634.76</v>
      </c>
      <c r="F108" s="12">
        <v>-2193.7600000000002</v>
      </c>
      <c r="G108" s="12">
        <v>-1311.76</v>
      </c>
      <c r="H108" s="12">
        <v>11.240000000000009</v>
      </c>
      <c r="I108" s="12"/>
      <c r="S108" s="12"/>
    </row>
    <row r="109" spans="1:19" x14ac:dyDescent="0.3">
      <c r="A109" cm="1">
        <f t="array" aca="1" ref="A109" ca="1">IF(MID(CELL("filename",A1),FIND("]",CELL("filename",A1))+1,256)=Calculator!AR2,Calculator!B11,D7)</f>
        <v>1500</v>
      </c>
      <c r="B109" s="12">
        <v>-1311.76</v>
      </c>
      <c r="C109" s="12">
        <v>-2193.7600000000002</v>
      </c>
      <c r="D109" s="12">
        <v>-2634.76</v>
      </c>
      <c r="E109" s="12">
        <v>-2634.76</v>
      </c>
      <c r="F109" s="12">
        <v>-2193.7600000000002</v>
      </c>
      <c r="G109" s="12">
        <v>-1311.76</v>
      </c>
      <c r="H109" s="12">
        <v>11.240000000000009</v>
      </c>
      <c r="I109" s="12"/>
      <c r="S109" s="12"/>
    </row>
    <row r="110" spans="1:19" x14ac:dyDescent="0.3">
      <c r="A110">
        <f ca="1">A109+Calculator!$B$12</f>
        <v>1505</v>
      </c>
      <c r="B110" s="12">
        <v>-1312.56</v>
      </c>
      <c r="C110" s="12">
        <v>-2197.56</v>
      </c>
      <c r="D110" s="12">
        <v>-2640.06</v>
      </c>
      <c r="E110" s="12">
        <v>-2640.06</v>
      </c>
      <c r="F110" s="12">
        <v>-2197.56</v>
      </c>
      <c r="G110" s="12">
        <v>-1312.56</v>
      </c>
      <c r="H110" s="12">
        <v>14.940000000000055</v>
      </c>
      <c r="I110" s="12"/>
      <c r="S110" s="12"/>
    </row>
    <row r="111" spans="1:19" x14ac:dyDescent="0.3">
      <c r="A111">
        <f ca="1">A110+Calculator!$B$12</f>
        <v>1510</v>
      </c>
      <c r="B111" s="12">
        <v>-1314.1599999999999</v>
      </c>
      <c r="C111" s="12">
        <v>-2205.16</v>
      </c>
      <c r="D111" s="12">
        <v>-2650.66</v>
      </c>
      <c r="E111" s="12">
        <v>-2650.66</v>
      </c>
      <c r="F111" s="12">
        <v>-2205.16</v>
      </c>
      <c r="G111" s="12">
        <v>-1314.1599999999999</v>
      </c>
      <c r="H111" s="12">
        <v>22.340000000000146</v>
      </c>
      <c r="I111" s="12"/>
      <c r="S111" s="12"/>
    </row>
    <row r="112" spans="1:19" x14ac:dyDescent="0.3">
      <c r="A112">
        <f ca="1">A111+Calculator!$B$12</f>
        <v>1515</v>
      </c>
      <c r="B112" s="12">
        <v>-1316.56</v>
      </c>
      <c r="C112" s="12">
        <v>-2216.56</v>
      </c>
      <c r="D112" s="12">
        <v>-2666.56</v>
      </c>
      <c r="E112" s="12">
        <v>-2666.56</v>
      </c>
      <c r="F112" s="12">
        <v>-2216.56</v>
      </c>
      <c r="G112" s="12">
        <v>-1316.56</v>
      </c>
      <c r="H112" s="12">
        <v>33.440000000000055</v>
      </c>
      <c r="I112" s="12"/>
      <c r="S112" s="12"/>
    </row>
    <row r="114" spans="1:14" x14ac:dyDescent="0.3">
      <c r="K114" s="21"/>
    </row>
    <row r="115" spans="1:14" x14ac:dyDescent="0.3">
      <c r="A115" s="21" t="s">
        <v>256</v>
      </c>
    </row>
    <row r="116" spans="1:14" x14ac:dyDescent="0.3">
      <c r="A116" s="25">
        <f>E102</f>
        <v>33.440000000000055</v>
      </c>
      <c r="B116">
        <f ca="1">C116-Calculator!$C$28</f>
        <v>0.41000000000000003</v>
      </c>
      <c r="C116">
        <f ca="1">D116-Calculator!$C$28</f>
        <v>0.52</v>
      </c>
      <c r="D116">
        <f ca="1">E116-Calculator!$C$28</f>
        <v>0.63</v>
      </c>
      <c r="E116" cm="1">
        <f t="array" aca="1" ref="E116" ca="1">IF(MID(CELL("filename",A1),FIND("]",CELL("filename",A1))+1,256)=Calculator!AS2,Calculator!B28,C7)</f>
        <v>0.74</v>
      </c>
      <c r="F116">
        <f ca="1">E116+Calculator!$C$28</f>
        <v>0.85</v>
      </c>
      <c r="G116">
        <f ca="1">F116+Calculator!$C$28</f>
        <v>0.96</v>
      </c>
      <c r="H116">
        <f ca="1">G116+Calculator!$C$28</f>
        <v>1.07</v>
      </c>
      <c r="N116" s="12"/>
    </row>
    <row r="117" spans="1:14" x14ac:dyDescent="0.3">
      <c r="A117">
        <f ca="1">A118-Calculator!$B$25</f>
        <v>1485</v>
      </c>
      <c r="B117" s="12">
        <f t="dataTable" ref="B117:H123" dt2D="1" dtr="1" r1="C7" r2="D7" ca="1"/>
        <v>-467.70999999999992</v>
      </c>
      <c r="C117" s="12">
        <v>-794.41</v>
      </c>
      <c r="D117" s="12">
        <v>-957.76</v>
      </c>
      <c r="E117" s="12">
        <v>-957.76</v>
      </c>
      <c r="F117" s="12">
        <v>-794.41</v>
      </c>
      <c r="G117" s="12">
        <v>-467.70999999999992</v>
      </c>
      <c r="H117" s="12">
        <v>22.340000000000146</v>
      </c>
      <c r="N117" s="12"/>
    </row>
    <row r="118" spans="1:14" x14ac:dyDescent="0.3">
      <c r="A118">
        <f ca="1">A119-Calculator!$B$25</f>
        <v>1490</v>
      </c>
      <c r="B118" s="12">
        <v>-471.80999999999995</v>
      </c>
      <c r="C118" s="12">
        <v>-796.31</v>
      </c>
      <c r="D118" s="12">
        <v>-958.56</v>
      </c>
      <c r="E118" s="12">
        <v>-958.56</v>
      </c>
      <c r="F118" s="12">
        <v>-796.31</v>
      </c>
      <c r="G118" s="12">
        <v>-471.80999999999995</v>
      </c>
      <c r="H118" s="12">
        <v>14.940000000000055</v>
      </c>
      <c r="N118" s="12"/>
    </row>
    <row r="119" spans="1:14" x14ac:dyDescent="0.3">
      <c r="A119">
        <f ca="1">A120-Calculator!$B$25</f>
        <v>1495</v>
      </c>
      <c r="B119" s="12">
        <v>-473.8599999999999</v>
      </c>
      <c r="C119" s="12">
        <v>-797.26</v>
      </c>
      <c r="D119" s="12">
        <v>-958.95999999999992</v>
      </c>
      <c r="E119" s="12">
        <v>-958.95999999999992</v>
      </c>
      <c r="F119" s="12">
        <v>-797.26</v>
      </c>
      <c r="G119" s="12">
        <v>-473.8599999999999</v>
      </c>
      <c r="H119" s="12">
        <v>11.240000000000009</v>
      </c>
      <c r="N119" s="12"/>
    </row>
    <row r="120" spans="1:14" x14ac:dyDescent="0.3">
      <c r="A120" cm="1">
        <f t="array" aca="1" ref="A120" ca="1">IF(MID(CELL("filename",A1),FIND("]",CELL("filename",A1))+1,256)=Calculator!AS2,Calculator!B24,D7)</f>
        <v>1500</v>
      </c>
      <c r="B120" s="12">
        <v>-473.8599999999999</v>
      </c>
      <c r="C120" s="12">
        <v>-797.26</v>
      </c>
      <c r="D120" s="12">
        <v>-958.95999999999992</v>
      </c>
      <c r="E120" s="12">
        <v>-958.95999999999992</v>
      </c>
      <c r="F120" s="12">
        <v>-797.26</v>
      </c>
      <c r="G120" s="12">
        <v>-473.8599999999999</v>
      </c>
      <c r="H120" s="12">
        <v>11.240000000000009</v>
      </c>
      <c r="N120" s="12"/>
    </row>
    <row r="121" spans="1:14" x14ac:dyDescent="0.3">
      <c r="A121">
        <f ca="1">A120+Calculator!$B$25</f>
        <v>1505</v>
      </c>
      <c r="B121" s="12">
        <v>-471.80999999999995</v>
      </c>
      <c r="C121" s="12">
        <v>-796.31</v>
      </c>
      <c r="D121" s="12">
        <v>-958.56</v>
      </c>
      <c r="E121" s="12">
        <v>-958.56</v>
      </c>
      <c r="F121" s="12">
        <v>-796.31</v>
      </c>
      <c r="G121" s="12">
        <v>-471.80999999999995</v>
      </c>
      <c r="H121" s="12">
        <v>14.940000000000055</v>
      </c>
      <c r="N121" s="12"/>
    </row>
    <row r="122" spans="1:14" x14ac:dyDescent="0.3">
      <c r="A122">
        <f ca="1">A121+Calculator!$B$25</f>
        <v>1510</v>
      </c>
      <c r="B122" s="12">
        <v>-467.70999999999992</v>
      </c>
      <c r="C122" s="12">
        <v>-794.41</v>
      </c>
      <c r="D122" s="12">
        <v>-957.76</v>
      </c>
      <c r="E122" s="12">
        <v>-957.76</v>
      </c>
      <c r="F122" s="12">
        <v>-794.41</v>
      </c>
      <c r="G122" s="12">
        <v>-467.70999999999992</v>
      </c>
      <c r="H122" s="12">
        <v>22.340000000000146</v>
      </c>
      <c r="N122" s="12"/>
    </row>
    <row r="123" spans="1:14" x14ac:dyDescent="0.3">
      <c r="A123">
        <f ca="1">A122+Calculator!$B$25</f>
        <v>1515</v>
      </c>
      <c r="B123" s="12">
        <v>-461.55999999999995</v>
      </c>
      <c r="C123" s="12">
        <v>-791.56</v>
      </c>
      <c r="D123" s="12">
        <v>-956.56</v>
      </c>
      <c r="E123" s="12">
        <v>-956.56</v>
      </c>
      <c r="F123" s="12">
        <v>-791.56</v>
      </c>
      <c r="G123" s="12">
        <v>-461.55999999999995</v>
      </c>
      <c r="H123" s="12">
        <v>33.440000000000055</v>
      </c>
      <c r="N123" s="12"/>
    </row>
    <row r="124" spans="1:14" x14ac:dyDescent="0.3">
      <c r="D124" s="12"/>
      <c r="N124" s="12"/>
    </row>
    <row r="125" spans="1:14" x14ac:dyDescent="0.3">
      <c r="D125" s="12"/>
      <c r="N125" s="12"/>
    </row>
    <row r="126" spans="1:14" x14ac:dyDescent="0.3">
      <c r="D126" s="12"/>
      <c r="N126" s="12"/>
    </row>
    <row r="127" spans="1:14" x14ac:dyDescent="0.3">
      <c r="N127" s="12"/>
    </row>
    <row r="128" spans="1:14" x14ac:dyDescent="0.3">
      <c r="D128" s="12"/>
    </row>
    <row r="129" spans="4:14" x14ac:dyDescent="0.3">
      <c r="D129" s="12"/>
      <c r="N129" s="12"/>
    </row>
    <row r="130" spans="4:14" x14ac:dyDescent="0.3">
      <c r="D130" s="12"/>
      <c r="N130" s="12"/>
    </row>
    <row r="131" spans="4:14" x14ac:dyDescent="0.3">
      <c r="D131" s="12"/>
      <c r="N131" s="12"/>
    </row>
    <row r="132" spans="4:14" x14ac:dyDescent="0.3">
      <c r="D132" s="12"/>
    </row>
    <row r="133" spans="4:14" x14ac:dyDescent="0.3">
      <c r="D133" s="12"/>
      <c r="N133" s="12"/>
    </row>
    <row r="134" spans="4:14" x14ac:dyDescent="0.3">
      <c r="D134" s="12"/>
      <c r="N134" s="12"/>
    </row>
    <row r="135" spans="4:14" x14ac:dyDescent="0.3">
      <c r="N135" s="12"/>
    </row>
    <row r="136" spans="4:14" x14ac:dyDescent="0.3">
      <c r="D136" s="12"/>
      <c r="N136" s="12"/>
    </row>
    <row r="137" spans="4:14" x14ac:dyDescent="0.3">
      <c r="D137" s="12"/>
      <c r="N137" s="12"/>
    </row>
    <row r="138" spans="4:14" x14ac:dyDescent="0.3">
      <c r="D138" s="12"/>
      <c r="N138" s="12"/>
    </row>
    <row r="139" spans="4:14" x14ac:dyDescent="0.3">
      <c r="D139" s="12"/>
      <c r="N139" s="12"/>
    </row>
    <row r="140" spans="4:14" x14ac:dyDescent="0.3">
      <c r="D140" s="12"/>
    </row>
    <row r="141" spans="4:14" x14ac:dyDescent="0.3">
      <c r="D141" s="12"/>
      <c r="N141" s="12"/>
    </row>
    <row r="142" spans="4:14" x14ac:dyDescent="0.3">
      <c r="D142" s="12"/>
      <c r="N142" s="12"/>
    </row>
    <row r="143" spans="4:14" x14ac:dyDescent="0.3">
      <c r="N143" s="12"/>
    </row>
    <row r="144" spans="4:14" x14ac:dyDescent="0.3">
      <c r="N144" s="12"/>
    </row>
    <row r="145" spans="14:14" x14ac:dyDescent="0.3">
      <c r="N145" s="12"/>
    </row>
    <row r="146" spans="14:14" x14ac:dyDescent="0.3">
      <c r="N146" s="12"/>
    </row>
    <row r="147" spans="14:14" x14ac:dyDescent="0.3">
      <c r="N147" s="12"/>
    </row>
    <row r="157" spans="14:14" x14ac:dyDescent="0.3">
      <c r="N157" s="12"/>
    </row>
    <row r="158" spans="14:14" x14ac:dyDescent="0.3">
      <c r="N158" s="12"/>
    </row>
    <row r="159" spans="14:14" x14ac:dyDescent="0.3">
      <c r="N159" s="12"/>
    </row>
    <row r="160" spans="14:14" x14ac:dyDescent="0.3">
      <c r="N160" s="12"/>
    </row>
    <row r="161" spans="14:14" x14ac:dyDescent="0.3">
      <c r="N161" s="12"/>
    </row>
    <row r="162" spans="14:14" x14ac:dyDescent="0.3">
      <c r="N162" s="12"/>
    </row>
    <row r="163" spans="14:14" x14ac:dyDescent="0.3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844DC-3603-48E1-94F6-2C1C02BC474C}">
  <dimension ref="A1:S163"/>
  <sheetViews>
    <sheetView topLeftCell="A103" workbookViewId="0">
      <selection activeCell="A116" sqref="A116"/>
    </sheetView>
  </sheetViews>
  <sheetFormatPr defaultRowHeight="14.4" x14ac:dyDescent="0.3"/>
  <cols>
    <col min="1" max="1" width="25.6640625" customWidth="1"/>
    <col min="2" max="2" width="16.33203125" bestFit="1" customWidth="1"/>
    <col min="3" max="3" width="10.5546875" customWidth="1"/>
    <col min="4" max="4" width="11.109375" customWidth="1"/>
    <col min="5" max="5" width="11" customWidth="1"/>
    <col min="6" max="6" width="11.77734375" customWidth="1"/>
    <col min="7" max="7" width="10.5546875" customWidth="1"/>
    <col min="8" max="8" width="11.6640625" customWidth="1"/>
    <col min="9" max="9" width="10.6640625" customWidth="1"/>
    <col min="12" max="12" width="10.6640625" customWidth="1"/>
    <col min="13" max="13" width="10.44140625" customWidth="1"/>
    <col min="14" max="14" width="10.5546875" customWidth="1"/>
    <col min="15" max="15" width="11" customWidth="1"/>
    <col min="16" max="16" width="11.33203125" customWidth="1"/>
    <col min="17" max="17" width="10.6640625" customWidth="1"/>
    <col min="18" max="18" width="9.6640625" customWidth="1"/>
  </cols>
  <sheetData>
    <row r="1" spans="1:8" x14ac:dyDescent="0.3">
      <c r="A1" s="80" t="s">
        <v>157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158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447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3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3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3">
      <c r="A10" t="s">
        <v>12</v>
      </c>
      <c r="C10" s="23"/>
      <c r="E10" s="23"/>
    </row>
    <row r="11" spans="1:8" x14ac:dyDescent="0.3">
      <c r="A11" s="7" t="s">
        <v>13</v>
      </c>
      <c r="C11" s="23"/>
      <c r="E11" s="23"/>
    </row>
    <row r="12" spans="1:8" x14ac:dyDescent="0.3">
      <c r="A12" s="13" t="s">
        <v>14</v>
      </c>
      <c r="C12" s="23"/>
      <c r="E12" s="23"/>
    </row>
    <row r="13" spans="1:8" x14ac:dyDescent="0.3">
      <c r="A13" s="14" t="s">
        <v>15</v>
      </c>
      <c r="B13" s="14" t="s">
        <v>16</v>
      </c>
      <c r="C13" s="15">
        <v>8.11</v>
      </c>
      <c r="D13" s="14">
        <v>2.5</v>
      </c>
      <c r="E13" s="23">
        <f>ROUND(C13*D13,2)</f>
        <v>20.28</v>
      </c>
      <c r="F13" s="16">
        <v>0</v>
      </c>
      <c r="G13" s="23">
        <f>ROUND(E13*F13,2)</f>
        <v>0</v>
      </c>
      <c r="H13" s="23">
        <f>ROUND(E13-G13,2)</f>
        <v>20.28</v>
      </c>
    </row>
    <row r="14" spans="1:8" x14ac:dyDescent="0.3">
      <c r="A14" s="14" t="s">
        <v>57</v>
      </c>
      <c r="B14" s="14" t="s">
        <v>16</v>
      </c>
      <c r="C14" s="15">
        <v>6.87</v>
      </c>
      <c r="D14" s="14">
        <v>5.75</v>
      </c>
      <c r="E14" s="23">
        <f>ROUND(C14*D14,2)</f>
        <v>39.5</v>
      </c>
      <c r="F14" s="16">
        <v>0</v>
      </c>
      <c r="G14" s="23">
        <f>ROUND(E14*F14,2)</f>
        <v>0</v>
      </c>
      <c r="H14" s="23">
        <f>ROUND(E14-G14,2)</f>
        <v>39.5</v>
      </c>
    </row>
    <row r="15" spans="1:8" x14ac:dyDescent="0.3">
      <c r="A15" s="13" t="s">
        <v>17</v>
      </c>
      <c r="C15" s="23"/>
      <c r="E15" s="23"/>
    </row>
    <row r="16" spans="1:8" x14ac:dyDescent="0.3">
      <c r="A16" s="14" t="s">
        <v>66</v>
      </c>
      <c r="B16" s="14" t="s">
        <v>18</v>
      </c>
      <c r="C16" s="15">
        <v>1.1399999999999999</v>
      </c>
      <c r="D16" s="14">
        <v>2.2999999999999998</v>
      </c>
      <c r="E16" s="23">
        <f>ROUND(C16*D16,2)</f>
        <v>2.62</v>
      </c>
      <c r="F16" s="16">
        <v>0</v>
      </c>
      <c r="G16" s="23">
        <f>ROUND(E16*F16,2)</f>
        <v>0</v>
      </c>
      <c r="H16" s="23">
        <f>ROUND(E16-G16,2)</f>
        <v>2.62</v>
      </c>
    </row>
    <row r="17" spans="1:8" x14ac:dyDescent="0.3">
      <c r="A17" s="14" t="s">
        <v>67</v>
      </c>
      <c r="B17" s="14" t="s">
        <v>26</v>
      </c>
      <c r="C17" s="15">
        <v>3.38</v>
      </c>
      <c r="D17" s="14">
        <v>2.3125</v>
      </c>
      <c r="E17" s="23">
        <f>ROUND(C17*D17,2)</f>
        <v>7.82</v>
      </c>
      <c r="F17" s="16">
        <v>0</v>
      </c>
      <c r="G17" s="23">
        <f>ROUND(E17*F17,2)</f>
        <v>0</v>
      </c>
      <c r="H17" s="23">
        <f>ROUND(E17-G17,2)</f>
        <v>7.82</v>
      </c>
    </row>
    <row r="18" spans="1:8" x14ac:dyDescent="0.3">
      <c r="A18" s="14" t="s">
        <v>68</v>
      </c>
      <c r="B18" s="14" t="s">
        <v>26</v>
      </c>
      <c r="C18" s="15">
        <v>11.25</v>
      </c>
      <c r="D18" s="14">
        <v>0.5</v>
      </c>
      <c r="E18" s="23">
        <f>ROUND(C18*D18,2)</f>
        <v>5.63</v>
      </c>
      <c r="F18" s="16">
        <v>0</v>
      </c>
      <c r="G18" s="23">
        <f>ROUND(E18*F18,2)</f>
        <v>0</v>
      </c>
      <c r="H18" s="23">
        <f>ROUND(E18-G18,2)</f>
        <v>5.63</v>
      </c>
    </row>
    <row r="19" spans="1:8" x14ac:dyDescent="0.3">
      <c r="A19" s="13" t="s">
        <v>69</v>
      </c>
      <c r="C19" s="23"/>
      <c r="E19" s="23"/>
    </row>
    <row r="20" spans="1:8" x14ac:dyDescent="0.3">
      <c r="A20" s="14" t="s">
        <v>70</v>
      </c>
      <c r="B20" s="14" t="s">
        <v>29</v>
      </c>
      <c r="C20" s="15">
        <v>0.11</v>
      </c>
      <c r="D20" s="14">
        <v>1500</v>
      </c>
      <c r="E20" s="23">
        <f>ROUND(C20*D20,2)</f>
        <v>165</v>
      </c>
      <c r="F20" s="16">
        <v>0</v>
      </c>
      <c r="G20" s="23">
        <f>ROUND(E20*F20,2)</f>
        <v>0</v>
      </c>
      <c r="H20" s="23">
        <f>ROUND(E20-G20,2)</f>
        <v>165</v>
      </c>
    </row>
    <row r="21" spans="1:8" x14ac:dyDescent="0.3">
      <c r="A21" s="13" t="s">
        <v>20</v>
      </c>
      <c r="C21" s="23"/>
      <c r="E21" s="23"/>
    </row>
    <row r="22" spans="1:8" x14ac:dyDescent="0.3">
      <c r="A22" s="14" t="s">
        <v>22</v>
      </c>
      <c r="B22" s="14" t="s">
        <v>21</v>
      </c>
      <c r="C22" s="15">
        <v>36.200000000000003</v>
      </c>
      <c r="D22" s="14">
        <v>1.5</v>
      </c>
      <c r="E22" s="23">
        <f>ROUND(C22*D22,2)</f>
        <v>54.3</v>
      </c>
      <c r="F22" s="16">
        <v>0</v>
      </c>
      <c r="G22" s="23">
        <f>ROUND(E22*F22,2)</f>
        <v>0</v>
      </c>
      <c r="H22" s="23">
        <f>ROUND(E22-G22,2)</f>
        <v>54.3</v>
      </c>
    </row>
    <row r="23" spans="1:8" x14ac:dyDescent="0.3">
      <c r="A23" s="14" t="s">
        <v>103</v>
      </c>
      <c r="B23" s="14" t="s">
        <v>19</v>
      </c>
      <c r="C23" s="15">
        <v>4</v>
      </c>
      <c r="D23" s="14">
        <v>34.358199999999997</v>
      </c>
      <c r="E23" s="23">
        <f>ROUND(C23*D23,2)</f>
        <v>137.43</v>
      </c>
      <c r="F23" s="16">
        <v>0</v>
      </c>
      <c r="G23" s="23">
        <f>ROUND(E23*F23,2)</f>
        <v>0</v>
      </c>
      <c r="H23" s="23">
        <f>ROUND(E23-G23,2)</f>
        <v>137.43</v>
      </c>
    </row>
    <row r="24" spans="1:8" x14ac:dyDescent="0.3">
      <c r="A24" s="13" t="s">
        <v>23</v>
      </c>
      <c r="C24" s="23"/>
      <c r="E24" s="23"/>
    </row>
    <row r="25" spans="1:8" x14ac:dyDescent="0.3">
      <c r="A25" s="14" t="s">
        <v>71</v>
      </c>
      <c r="B25" s="14" t="s">
        <v>48</v>
      </c>
      <c r="C25" s="15">
        <v>20</v>
      </c>
      <c r="D25" s="14">
        <v>1</v>
      </c>
      <c r="E25" s="23">
        <f>ROUND(C25*D25,2)</f>
        <v>20</v>
      </c>
      <c r="F25" s="16">
        <v>0</v>
      </c>
      <c r="G25" s="23">
        <f>ROUND(E25*F25,2)</f>
        <v>0</v>
      </c>
      <c r="H25" s="23">
        <f>ROUND(E25-G25,2)</f>
        <v>20</v>
      </c>
    </row>
    <row r="26" spans="1:8" x14ac:dyDescent="0.3">
      <c r="A26" s="13" t="s">
        <v>24</v>
      </c>
      <c r="C26" s="23"/>
      <c r="E26" s="23"/>
    </row>
    <row r="27" spans="1:8" x14ac:dyDescent="0.3">
      <c r="A27" s="14" t="s">
        <v>59</v>
      </c>
      <c r="B27" s="14" t="s">
        <v>26</v>
      </c>
      <c r="C27" s="15">
        <v>14.29</v>
      </c>
      <c r="D27" s="14">
        <v>0.5</v>
      </c>
      <c r="E27" s="23">
        <f t="shared" ref="E27:E33" si="0">ROUND(C27*D27,2)</f>
        <v>7.15</v>
      </c>
      <c r="F27" s="16">
        <v>0</v>
      </c>
      <c r="G27" s="23">
        <f t="shared" ref="G27:G33" si="1">ROUND(E27*F27,2)</f>
        <v>0</v>
      </c>
      <c r="H27" s="23">
        <f t="shared" ref="H27:H33" si="2">ROUND(E27-G27,2)</f>
        <v>7.15</v>
      </c>
    </row>
    <row r="28" spans="1:8" x14ac:dyDescent="0.3">
      <c r="A28" s="14" t="s">
        <v>25</v>
      </c>
      <c r="B28" s="14" t="s">
        <v>18</v>
      </c>
      <c r="C28" s="15">
        <v>0.25</v>
      </c>
      <c r="D28" s="14">
        <v>96</v>
      </c>
      <c r="E28" s="23">
        <f t="shared" si="0"/>
        <v>24</v>
      </c>
      <c r="F28" s="16">
        <v>0</v>
      </c>
      <c r="G28" s="23">
        <f t="shared" si="1"/>
        <v>0</v>
      </c>
      <c r="H28" s="23">
        <f t="shared" si="2"/>
        <v>24</v>
      </c>
    </row>
    <row r="29" spans="1:8" x14ac:dyDescent="0.3">
      <c r="A29" s="14" t="s">
        <v>104</v>
      </c>
      <c r="B29" s="14" t="s">
        <v>26</v>
      </c>
      <c r="C29" s="15">
        <v>15.01</v>
      </c>
      <c r="D29" s="14">
        <v>1</v>
      </c>
      <c r="E29" s="23">
        <f t="shared" si="0"/>
        <v>15.01</v>
      </c>
      <c r="F29" s="16">
        <v>0</v>
      </c>
      <c r="G29" s="23">
        <f t="shared" si="1"/>
        <v>0</v>
      </c>
      <c r="H29" s="23">
        <f t="shared" si="2"/>
        <v>15.01</v>
      </c>
    </row>
    <row r="30" spans="1:8" x14ac:dyDescent="0.3">
      <c r="A30" s="14" t="s">
        <v>105</v>
      </c>
      <c r="B30" s="14" t="s">
        <v>18</v>
      </c>
      <c r="C30" s="15">
        <v>0.33</v>
      </c>
      <c r="D30" s="14">
        <v>48</v>
      </c>
      <c r="E30" s="23">
        <f t="shared" si="0"/>
        <v>15.84</v>
      </c>
      <c r="F30" s="16">
        <v>0</v>
      </c>
      <c r="G30" s="23">
        <f t="shared" si="1"/>
        <v>0</v>
      </c>
      <c r="H30" s="23">
        <f t="shared" si="2"/>
        <v>15.84</v>
      </c>
    </row>
    <row r="31" spans="1:8" x14ac:dyDescent="0.3">
      <c r="A31" s="14" t="s">
        <v>106</v>
      </c>
      <c r="B31" s="14" t="s">
        <v>26</v>
      </c>
      <c r="C31" s="15">
        <v>5.24</v>
      </c>
      <c r="D31" s="14">
        <v>2</v>
      </c>
      <c r="E31" s="23">
        <f t="shared" si="0"/>
        <v>10.48</v>
      </c>
      <c r="F31" s="16">
        <v>0</v>
      </c>
      <c r="G31" s="23">
        <f t="shared" si="1"/>
        <v>0</v>
      </c>
      <c r="H31" s="23">
        <f t="shared" si="2"/>
        <v>10.48</v>
      </c>
    </row>
    <row r="32" spans="1:8" x14ac:dyDescent="0.3">
      <c r="A32" s="14" t="s">
        <v>390</v>
      </c>
      <c r="B32" s="14" t="s">
        <v>18</v>
      </c>
      <c r="C32" s="15">
        <v>0.8</v>
      </c>
      <c r="D32" s="14">
        <v>25.6</v>
      </c>
      <c r="E32" s="23">
        <f t="shared" si="0"/>
        <v>20.48</v>
      </c>
      <c r="F32" s="16">
        <v>0</v>
      </c>
      <c r="G32" s="23">
        <f t="shared" si="1"/>
        <v>0</v>
      </c>
      <c r="H32" s="23">
        <f t="shared" si="2"/>
        <v>20.48</v>
      </c>
    </row>
    <row r="33" spans="1:8" x14ac:dyDescent="0.3">
      <c r="A33" s="14" t="s">
        <v>74</v>
      </c>
      <c r="B33" s="14" t="s">
        <v>26</v>
      </c>
      <c r="C33" s="15">
        <v>10.75</v>
      </c>
      <c r="D33" s="14">
        <v>2</v>
      </c>
      <c r="E33" s="23">
        <f t="shared" si="0"/>
        <v>21.5</v>
      </c>
      <c r="F33" s="16">
        <v>0</v>
      </c>
      <c r="G33" s="23">
        <f t="shared" si="1"/>
        <v>0</v>
      </c>
      <c r="H33" s="23">
        <f t="shared" si="2"/>
        <v>21.5</v>
      </c>
    </row>
    <row r="34" spans="1:8" x14ac:dyDescent="0.3">
      <c r="A34" s="13" t="s">
        <v>27</v>
      </c>
      <c r="C34" s="23"/>
      <c r="E34" s="23"/>
    </row>
    <row r="35" spans="1:8" x14ac:dyDescent="0.3">
      <c r="A35" s="14" t="s">
        <v>78</v>
      </c>
      <c r="B35" s="14" t="s">
        <v>29</v>
      </c>
      <c r="C35" s="15">
        <v>8.25</v>
      </c>
      <c r="D35" s="14">
        <v>2</v>
      </c>
      <c r="E35" s="23">
        <f t="shared" ref="E35:E43" si="3">ROUND(C35*D35,2)</f>
        <v>16.5</v>
      </c>
      <c r="F35" s="16">
        <v>0</v>
      </c>
      <c r="G35" s="23">
        <f t="shared" ref="G35:G43" si="4">ROUND(E35*F35,2)</f>
        <v>0</v>
      </c>
      <c r="H35" s="23">
        <f t="shared" ref="H35:H43" si="5">ROUND(E35-G35,2)</f>
        <v>16.5</v>
      </c>
    </row>
    <row r="36" spans="1:8" x14ac:dyDescent="0.3">
      <c r="A36" s="14" t="s">
        <v>107</v>
      </c>
      <c r="B36" s="14" t="s">
        <v>18</v>
      </c>
      <c r="C36" s="15">
        <v>1.51</v>
      </c>
      <c r="D36" s="14">
        <v>5.2</v>
      </c>
      <c r="E36" s="23">
        <f t="shared" si="3"/>
        <v>7.85</v>
      </c>
      <c r="F36" s="16">
        <v>0</v>
      </c>
      <c r="G36" s="23">
        <f t="shared" si="4"/>
        <v>0</v>
      </c>
      <c r="H36" s="23">
        <f t="shared" si="5"/>
        <v>7.85</v>
      </c>
    </row>
    <row r="37" spans="1:8" x14ac:dyDescent="0.3">
      <c r="A37" s="14" t="s">
        <v>79</v>
      </c>
      <c r="B37" s="14" t="s">
        <v>18</v>
      </c>
      <c r="C37" s="15">
        <v>5.95</v>
      </c>
      <c r="D37" s="14">
        <v>2</v>
      </c>
      <c r="E37" s="23">
        <f t="shared" si="3"/>
        <v>11.9</v>
      </c>
      <c r="F37" s="16">
        <v>0</v>
      </c>
      <c r="G37" s="23">
        <f t="shared" si="4"/>
        <v>0</v>
      </c>
      <c r="H37" s="23">
        <f t="shared" si="5"/>
        <v>11.9</v>
      </c>
    </row>
    <row r="38" spans="1:8" x14ac:dyDescent="0.3">
      <c r="A38" s="14" t="s">
        <v>108</v>
      </c>
      <c r="B38" s="14" t="s">
        <v>18</v>
      </c>
      <c r="C38" s="15">
        <v>1.26</v>
      </c>
      <c r="D38" s="14">
        <v>6</v>
      </c>
      <c r="E38" s="23">
        <f t="shared" si="3"/>
        <v>7.56</v>
      </c>
      <c r="F38" s="16">
        <v>0</v>
      </c>
      <c r="G38" s="23">
        <f t="shared" si="4"/>
        <v>0</v>
      </c>
      <c r="H38" s="23">
        <f t="shared" si="5"/>
        <v>7.56</v>
      </c>
    </row>
    <row r="39" spans="1:8" x14ac:dyDescent="0.3">
      <c r="A39" s="14" t="s">
        <v>109</v>
      </c>
      <c r="B39" s="14" t="s">
        <v>18</v>
      </c>
      <c r="C39" s="15">
        <v>0.79</v>
      </c>
      <c r="D39" s="14">
        <v>2</v>
      </c>
      <c r="E39" s="23">
        <f t="shared" si="3"/>
        <v>1.58</v>
      </c>
      <c r="F39" s="16">
        <v>0</v>
      </c>
      <c r="G39" s="23">
        <f t="shared" si="4"/>
        <v>0</v>
      </c>
      <c r="H39" s="23">
        <f t="shared" si="5"/>
        <v>1.58</v>
      </c>
    </row>
    <row r="40" spans="1:8" x14ac:dyDescent="0.3">
      <c r="A40" s="14" t="s">
        <v>110</v>
      </c>
      <c r="B40" s="14" t="s">
        <v>18</v>
      </c>
      <c r="C40" s="15">
        <v>0.56000000000000005</v>
      </c>
      <c r="D40" s="14">
        <v>12.8</v>
      </c>
      <c r="E40" s="23">
        <f t="shared" si="3"/>
        <v>7.17</v>
      </c>
      <c r="F40" s="16">
        <v>0</v>
      </c>
      <c r="G40" s="23">
        <f t="shared" si="4"/>
        <v>0</v>
      </c>
      <c r="H40" s="23">
        <f t="shared" si="5"/>
        <v>7.17</v>
      </c>
    </row>
    <row r="41" spans="1:8" x14ac:dyDescent="0.3">
      <c r="A41" s="14" t="s">
        <v>111</v>
      </c>
      <c r="B41" s="14" t="s">
        <v>18</v>
      </c>
      <c r="C41" s="15">
        <v>0.39</v>
      </c>
      <c r="D41" s="14">
        <v>1</v>
      </c>
      <c r="E41" s="23">
        <f t="shared" si="3"/>
        <v>0.39</v>
      </c>
      <c r="F41" s="16">
        <v>0</v>
      </c>
      <c r="G41" s="23">
        <f t="shared" si="4"/>
        <v>0</v>
      </c>
      <c r="H41" s="23">
        <f t="shared" si="5"/>
        <v>0.39</v>
      </c>
    </row>
    <row r="42" spans="1:8" x14ac:dyDescent="0.3">
      <c r="A42" s="14" t="s">
        <v>112</v>
      </c>
      <c r="B42" s="14" t="s">
        <v>48</v>
      </c>
      <c r="C42" s="15">
        <v>15</v>
      </c>
      <c r="D42" s="14">
        <v>1.5</v>
      </c>
      <c r="E42" s="23">
        <f t="shared" si="3"/>
        <v>22.5</v>
      </c>
      <c r="F42" s="16">
        <v>0</v>
      </c>
      <c r="G42" s="23">
        <f t="shared" si="4"/>
        <v>0</v>
      </c>
      <c r="H42" s="23">
        <f t="shared" si="5"/>
        <v>22.5</v>
      </c>
    </row>
    <row r="43" spans="1:8" x14ac:dyDescent="0.3">
      <c r="A43" s="14" t="s">
        <v>113</v>
      </c>
      <c r="B43" s="14" t="s">
        <v>18</v>
      </c>
      <c r="C43" s="15">
        <v>9.34</v>
      </c>
      <c r="D43" s="14">
        <v>1.5</v>
      </c>
      <c r="E43" s="23">
        <f t="shared" si="3"/>
        <v>14.01</v>
      </c>
      <c r="F43" s="16">
        <v>0</v>
      </c>
      <c r="G43" s="23">
        <f t="shared" si="4"/>
        <v>0</v>
      </c>
      <c r="H43" s="23">
        <f t="shared" si="5"/>
        <v>14.01</v>
      </c>
    </row>
    <row r="44" spans="1:8" x14ac:dyDescent="0.3">
      <c r="A44" s="13" t="s">
        <v>33</v>
      </c>
      <c r="C44" s="23"/>
      <c r="E44" s="23"/>
    </row>
    <row r="45" spans="1:8" x14ac:dyDescent="0.3">
      <c r="A45" s="14" t="s">
        <v>391</v>
      </c>
      <c r="B45" s="14" t="s">
        <v>60</v>
      </c>
      <c r="C45" s="15">
        <v>2.6</v>
      </c>
      <c r="D45" s="14">
        <v>45</v>
      </c>
      <c r="E45" s="23">
        <f>ROUND(C45*D45,2)</f>
        <v>117</v>
      </c>
      <c r="F45" s="16">
        <v>0</v>
      </c>
      <c r="G45" s="23">
        <f>ROUND(E45*F45,2)</f>
        <v>0</v>
      </c>
      <c r="H45" s="23">
        <f>ROUND(E45-G45,2)</f>
        <v>117</v>
      </c>
    </row>
    <row r="46" spans="1:8" x14ac:dyDescent="0.3">
      <c r="A46" s="13" t="s">
        <v>85</v>
      </c>
      <c r="C46" s="23"/>
      <c r="E46" s="23"/>
    </row>
    <row r="47" spans="1:8" x14ac:dyDescent="0.3">
      <c r="A47" s="14" t="s">
        <v>86</v>
      </c>
      <c r="B47" s="14" t="s">
        <v>18</v>
      </c>
      <c r="C47" s="15">
        <v>7.0000000000000007E-2</v>
      </c>
      <c r="D47" s="14">
        <v>48</v>
      </c>
      <c r="E47" s="23">
        <f>ROUND(C47*D47,2)</f>
        <v>3.36</v>
      </c>
      <c r="F47" s="16">
        <v>0</v>
      </c>
      <c r="G47" s="23">
        <f>ROUND(E47*F47,2)</f>
        <v>0</v>
      </c>
      <c r="H47" s="23">
        <f>ROUND(E47-G47,2)</f>
        <v>3.36</v>
      </c>
    </row>
    <row r="48" spans="1:8" x14ac:dyDescent="0.3">
      <c r="A48" s="13" t="s">
        <v>114</v>
      </c>
      <c r="C48" s="23"/>
      <c r="E48" s="23"/>
    </row>
    <row r="49" spans="1:8" x14ac:dyDescent="0.3">
      <c r="A49" s="14" t="s">
        <v>115</v>
      </c>
      <c r="B49" s="14" t="s">
        <v>26</v>
      </c>
      <c r="C49" s="15">
        <v>3.3</v>
      </c>
      <c r="D49" s="14">
        <v>0.4</v>
      </c>
      <c r="E49" s="23">
        <f>ROUND(C49*D49,2)</f>
        <v>1.32</v>
      </c>
      <c r="F49" s="16">
        <v>0</v>
      </c>
      <c r="G49" s="23">
        <f>ROUND(E49*F49,2)</f>
        <v>0</v>
      </c>
      <c r="H49" s="23">
        <f>ROUND(E49-G49,2)</f>
        <v>1.32</v>
      </c>
    </row>
    <row r="50" spans="1:8" x14ac:dyDescent="0.3">
      <c r="A50" s="13" t="s">
        <v>61</v>
      </c>
      <c r="C50" s="23"/>
      <c r="E50" s="23"/>
    </row>
    <row r="51" spans="1:8" x14ac:dyDescent="0.3">
      <c r="A51" s="14" t="s">
        <v>62</v>
      </c>
      <c r="B51" s="14" t="s">
        <v>48</v>
      </c>
      <c r="C51" s="15">
        <v>7.5</v>
      </c>
      <c r="D51" s="14">
        <v>1</v>
      </c>
      <c r="E51" s="23">
        <f>ROUND(C51*D51,2)</f>
        <v>7.5</v>
      </c>
      <c r="F51" s="16">
        <v>0</v>
      </c>
      <c r="G51" s="23">
        <f>ROUND(E51*F51,2)</f>
        <v>0</v>
      </c>
      <c r="H51" s="23">
        <f>ROUND(E51-G51,2)</f>
        <v>7.5</v>
      </c>
    </row>
    <row r="52" spans="1:8" x14ac:dyDescent="0.3">
      <c r="A52" s="13" t="s">
        <v>87</v>
      </c>
      <c r="C52" s="23"/>
      <c r="E52" s="23"/>
    </row>
    <row r="53" spans="1:8" x14ac:dyDescent="0.3">
      <c r="A53" s="14" t="s">
        <v>88</v>
      </c>
      <c r="B53" s="14" t="s">
        <v>48</v>
      </c>
      <c r="C53" s="15">
        <v>1</v>
      </c>
      <c r="D53" s="14">
        <v>1</v>
      </c>
      <c r="E53" s="23">
        <f>ROUND(C53*D53,2)</f>
        <v>1</v>
      </c>
      <c r="F53" s="16">
        <v>0</v>
      </c>
      <c r="G53" s="23">
        <f>ROUND(E53*F53,2)</f>
        <v>0</v>
      </c>
      <c r="H53" s="23">
        <f>ROUND(E53-G53,2)</f>
        <v>1</v>
      </c>
    </row>
    <row r="54" spans="1:8" x14ac:dyDescent="0.3">
      <c r="A54" s="13" t="s">
        <v>34</v>
      </c>
      <c r="C54" s="23"/>
      <c r="E54" s="23"/>
    </row>
    <row r="55" spans="1:8" x14ac:dyDescent="0.3">
      <c r="A55" s="14" t="s">
        <v>35</v>
      </c>
      <c r="B55" s="14" t="s">
        <v>36</v>
      </c>
      <c r="C55" s="15">
        <v>65</v>
      </c>
      <c r="D55" s="14">
        <v>0.66600000000000004</v>
      </c>
      <c r="E55" s="23">
        <f>ROUND(C55*D55,2)</f>
        <v>43.29</v>
      </c>
      <c r="F55" s="16">
        <v>0</v>
      </c>
      <c r="G55" s="23">
        <f>ROUND(E55*F55,2)</f>
        <v>0</v>
      </c>
      <c r="H55" s="23">
        <f>ROUND(E55-G55,2)</f>
        <v>43.29</v>
      </c>
    </row>
    <row r="56" spans="1:8" x14ac:dyDescent="0.3">
      <c r="A56" s="13" t="s">
        <v>116</v>
      </c>
      <c r="C56" s="23"/>
      <c r="E56" s="23"/>
    </row>
    <row r="57" spans="1:8" x14ac:dyDescent="0.3">
      <c r="A57" s="14" t="s">
        <v>117</v>
      </c>
      <c r="B57" s="14" t="s">
        <v>48</v>
      </c>
      <c r="C57" s="15">
        <v>8</v>
      </c>
      <c r="D57" s="14">
        <v>1</v>
      </c>
      <c r="E57" s="23">
        <f>ROUND(C57*D57,2)</f>
        <v>8</v>
      </c>
      <c r="F57" s="16">
        <v>0</v>
      </c>
      <c r="G57" s="23">
        <f>ROUND(E57*F57,2)</f>
        <v>0</v>
      </c>
      <c r="H57" s="23">
        <f>ROUND(E57-G57,2)</f>
        <v>8</v>
      </c>
    </row>
    <row r="58" spans="1:8" x14ac:dyDescent="0.3">
      <c r="A58" s="13" t="s">
        <v>118</v>
      </c>
      <c r="C58" s="23"/>
      <c r="E58" s="23"/>
    </row>
    <row r="59" spans="1:8" x14ac:dyDescent="0.3">
      <c r="A59" s="14" t="s">
        <v>119</v>
      </c>
      <c r="B59" s="14" t="s">
        <v>48</v>
      </c>
      <c r="C59" s="15">
        <v>10</v>
      </c>
      <c r="D59" s="14">
        <v>0.33300000000000002</v>
      </c>
      <c r="E59" s="23">
        <f>ROUND(C59*D59,2)</f>
        <v>3.33</v>
      </c>
      <c r="F59" s="16">
        <v>0</v>
      </c>
      <c r="G59" s="23">
        <f>ROUND(E59*F59,2)</f>
        <v>0</v>
      </c>
      <c r="H59" s="23">
        <f>ROUND(E59-G59,2)</f>
        <v>3.33</v>
      </c>
    </row>
    <row r="60" spans="1:8" x14ac:dyDescent="0.3">
      <c r="A60" s="13" t="s">
        <v>37</v>
      </c>
      <c r="C60" s="23"/>
      <c r="E60" s="23"/>
    </row>
    <row r="61" spans="1:8" x14ac:dyDescent="0.3">
      <c r="A61" s="14" t="s">
        <v>38</v>
      </c>
      <c r="B61" s="14" t="s">
        <v>39</v>
      </c>
      <c r="C61" s="15">
        <v>17.940000000000001</v>
      </c>
      <c r="D61" s="14">
        <v>0.39929999999999999</v>
      </c>
      <c r="E61" s="23">
        <f>ROUND(C61*D61,2)</f>
        <v>7.16</v>
      </c>
      <c r="F61" s="16">
        <v>0</v>
      </c>
      <c r="G61" s="23">
        <f>ROUND(E61*F61,2)</f>
        <v>0</v>
      </c>
      <c r="H61" s="23">
        <f>ROUND(E61-G61,2)</f>
        <v>7.16</v>
      </c>
    </row>
    <row r="62" spans="1:8" x14ac:dyDescent="0.3">
      <c r="A62" s="14" t="s">
        <v>91</v>
      </c>
      <c r="B62" s="14" t="s">
        <v>39</v>
      </c>
      <c r="C62" s="15">
        <v>17.940000000000001</v>
      </c>
      <c r="D62" s="14">
        <v>0.20760000000000001</v>
      </c>
      <c r="E62" s="23">
        <f>ROUND(C62*D62,2)</f>
        <v>3.72</v>
      </c>
      <c r="F62" s="16">
        <v>0</v>
      </c>
      <c r="G62" s="23">
        <f>ROUND(E62*F62,2)</f>
        <v>0</v>
      </c>
      <c r="H62" s="23">
        <f>ROUND(E62-G62,2)</f>
        <v>3.72</v>
      </c>
    </row>
    <row r="63" spans="1:8" x14ac:dyDescent="0.3">
      <c r="A63" s="13" t="s">
        <v>40</v>
      </c>
      <c r="C63" s="23"/>
      <c r="E63" s="23"/>
    </row>
    <row r="64" spans="1:8" x14ac:dyDescent="0.3">
      <c r="A64" s="14" t="s">
        <v>41</v>
      </c>
      <c r="B64" s="14" t="s">
        <v>39</v>
      </c>
      <c r="C64" s="15">
        <v>9.06</v>
      </c>
      <c r="D64" s="14">
        <v>0.20369999999999999</v>
      </c>
      <c r="E64" s="23">
        <f>ROUND(C64*D64,2)</f>
        <v>1.85</v>
      </c>
      <c r="F64" s="16">
        <v>0</v>
      </c>
      <c r="G64" s="23">
        <f>ROUND(E64*F64,2)</f>
        <v>0</v>
      </c>
      <c r="H64" s="23">
        <f>ROUND(E64-G64,2)</f>
        <v>1.85</v>
      </c>
    </row>
    <row r="65" spans="1:8" x14ac:dyDescent="0.3">
      <c r="A65" s="13" t="s">
        <v>43</v>
      </c>
      <c r="C65" s="23"/>
      <c r="E65" s="23"/>
    </row>
    <row r="66" spans="1:8" x14ac:dyDescent="0.3">
      <c r="A66" s="14" t="s">
        <v>42</v>
      </c>
      <c r="B66" s="14" t="s">
        <v>39</v>
      </c>
      <c r="C66" s="15">
        <v>9.06</v>
      </c>
      <c r="D66" s="14">
        <v>0.1236</v>
      </c>
      <c r="E66" s="23">
        <f>ROUND(C66*D66,2)</f>
        <v>1.1200000000000001</v>
      </c>
      <c r="F66" s="16">
        <v>0</v>
      </c>
      <c r="G66" s="23">
        <f>ROUND(E66*F66,2)</f>
        <v>0</v>
      </c>
      <c r="H66" s="23">
        <f>ROUND(E66-G66,2)</f>
        <v>1.1200000000000001</v>
      </c>
    </row>
    <row r="67" spans="1:8" x14ac:dyDescent="0.3">
      <c r="A67" s="14" t="s">
        <v>91</v>
      </c>
      <c r="B67" s="14" t="s">
        <v>39</v>
      </c>
      <c r="C67" s="15">
        <v>9.06</v>
      </c>
      <c r="D67" s="14">
        <v>0.18990000000000001</v>
      </c>
      <c r="E67" s="23">
        <f>ROUND(C67*D67,2)</f>
        <v>1.72</v>
      </c>
      <c r="F67" s="16">
        <v>0</v>
      </c>
      <c r="G67" s="23">
        <f>ROUND(E67*F67,2)</f>
        <v>0</v>
      </c>
      <c r="H67" s="23">
        <f>ROUND(E67-G67,2)</f>
        <v>1.72</v>
      </c>
    </row>
    <row r="68" spans="1:8" x14ac:dyDescent="0.3">
      <c r="A68" s="14" t="s">
        <v>44</v>
      </c>
      <c r="B68" s="14" t="s">
        <v>39</v>
      </c>
      <c r="C68" s="15">
        <v>17.920000000000002</v>
      </c>
      <c r="D68" s="14">
        <v>0.48549999999999999</v>
      </c>
      <c r="E68" s="23">
        <f>ROUND(C68*D68,2)</f>
        <v>8.6999999999999993</v>
      </c>
      <c r="F68" s="16">
        <v>0</v>
      </c>
      <c r="G68" s="23">
        <f>ROUND(E68*F68,2)</f>
        <v>0</v>
      </c>
      <c r="H68" s="23">
        <f>ROUND(E68-G68,2)</f>
        <v>8.6999999999999993</v>
      </c>
    </row>
    <row r="69" spans="1:8" x14ac:dyDescent="0.3">
      <c r="A69" s="13" t="s">
        <v>45</v>
      </c>
      <c r="C69" s="23"/>
      <c r="E69" s="23"/>
    </row>
    <row r="70" spans="1:8" x14ac:dyDescent="0.3">
      <c r="A70" s="14" t="s">
        <v>38</v>
      </c>
      <c r="B70" s="14" t="s">
        <v>19</v>
      </c>
      <c r="C70" s="15">
        <v>3.44</v>
      </c>
      <c r="D70" s="14">
        <v>6.1665000000000001</v>
      </c>
      <c r="E70" s="23">
        <f>ROUND(C70*D70,2)</f>
        <v>21.21</v>
      </c>
      <c r="F70" s="16">
        <v>0</v>
      </c>
      <c r="G70" s="23">
        <f>ROUND(E70*F70,2)</f>
        <v>0</v>
      </c>
      <c r="H70" s="23">
        <f>ROUND(E70-G70,2)</f>
        <v>21.21</v>
      </c>
    </row>
    <row r="71" spans="1:8" x14ac:dyDescent="0.3">
      <c r="A71" s="14" t="s">
        <v>91</v>
      </c>
      <c r="B71" s="14" t="s">
        <v>19</v>
      </c>
      <c r="C71" s="15">
        <v>3.44</v>
      </c>
      <c r="D71" s="14">
        <v>4.8836000000000004</v>
      </c>
      <c r="E71" s="23">
        <f>ROUND(C71*D71,2)</f>
        <v>16.8</v>
      </c>
      <c r="F71" s="16">
        <v>0</v>
      </c>
      <c r="G71" s="23">
        <f>ROUND(E71*F71,2)</f>
        <v>0</v>
      </c>
      <c r="H71" s="23">
        <f>ROUND(E71-G71,2)</f>
        <v>16.8</v>
      </c>
    </row>
    <row r="72" spans="1:8" x14ac:dyDescent="0.3">
      <c r="A72" s="14" t="s">
        <v>159</v>
      </c>
      <c r="B72" s="14" t="s">
        <v>19</v>
      </c>
      <c r="C72" s="15">
        <v>3.44</v>
      </c>
      <c r="D72" s="14">
        <v>11.2011</v>
      </c>
      <c r="E72" s="23">
        <f>ROUND(C72*D72,2)</f>
        <v>38.53</v>
      </c>
      <c r="F72" s="16">
        <v>0</v>
      </c>
      <c r="G72" s="23">
        <f>ROUND(E72*F72,2)</f>
        <v>0</v>
      </c>
      <c r="H72" s="23">
        <f>ROUND(E72-G72,2)</f>
        <v>38.53</v>
      </c>
    </row>
    <row r="73" spans="1:8" x14ac:dyDescent="0.3">
      <c r="A73" s="13" t="s">
        <v>47</v>
      </c>
      <c r="C73" s="23"/>
      <c r="E73" s="23"/>
    </row>
    <row r="74" spans="1:8" x14ac:dyDescent="0.3">
      <c r="A74" s="14" t="s">
        <v>42</v>
      </c>
      <c r="B74" s="14" t="s">
        <v>48</v>
      </c>
      <c r="C74" s="15">
        <v>10.79</v>
      </c>
      <c r="D74" s="14">
        <v>1</v>
      </c>
      <c r="E74" s="23">
        <f>ROUND(C74*D74,2)</f>
        <v>10.79</v>
      </c>
      <c r="F74" s="16">
        <v>0</v>
      </c>
      <c r="G74" s="23">
        <f>ROUND(E74*F74,2)</f>
        <v>0</v>
      </c>
      <c r="H74" s="23">
        <f t="shared" ref="H74:H80" si="6">ROUND(E74-G74,2)</f>
        <v>10.79</v>
      </c>
    </row>
    <row r="75" spans="1:8" x14ac:dyDescent="0.3">
      <c r="A75" s="14" t="s">
        <v>38</v>
      </c>
      <c r="B75" s="14" t="s">
        <v>48</v>
      </c>
      <c r="C75" s="15">
        <v>4.47</v>
      </c>
      <c r="D75" s="14">
        <v>1</v>
      </c>
      <c r="E75" s="23">
        <f>ROUND(C75*D75,2)</f>
        <v>4.47</v>
      </c>
      <c r="F75" s="16">
        <v>0</v>
      </c>
      <c r="G75" s="23">
        <f>ROUND(E75*F75,2)</f>
        <v>0</v>
      </c>
      <c r="H75" s="23">
        <f t="shared" si="6"/>
        <v>4.47</v>
      </c>
    </row>
    <row r="76" spans="1:8" x14ac:dyDescent="0.3">
      <c r="A76" s="14" t="s">
        <v>91</v>
      </c>
      <c r="B76" s="14" t="s">
        <v>48</v>
      </c>
      <c r="C76" s="15">
        <v>25.96</v>
      </c>
      <c r="D76" s="14">
        <v>1</v>
      </c>
      <c r="E76" s="23">
        <f>ROUND(C76*D76,2)</f>
        <v>25.96</v>
      </c>
      <c r="F76" s="16">
        <v>0</v>
      </c>
      <c r="G76" s="23">
        <f>ROUND(E76*F76,2)</f>
        <v>0</v>
      </c>
      <c r="H76" s="23">
        <f t="shared" si="6"/>
        <v>25.96</v>
      </c>
    </row>
    <row r="77" spans="1:8" x14ac:dyDescent="0.3">
      <c r="A77" s="14" t="s">
        <v>159</v>
      </c>
      <c r="B77" s="14" t="s">
        <v>48</v>
      </c>
      <c r="C77" s="15">
        <v>21.95</v>
      </c>
      <c r="D77" s="14">
        <v>1</v>
      </c>
      <c r="E77" s="23">
        <f>ROUND(C77*D77,2)</f>
        <v>21.95</v>
      </c>
      <c r="F77" s="16">
        <v>0</v>
      </c>
      <c r="G77" s="23">
        <f>ROUND(E77*F77,2)</f>
        <v>0</v>
      </c>
      <c r="H77" s="23">
        <f t="shared" si="6"/>
        <v>21.95</v>
      </c>
    </row>
    <row r="78" spans="1:8" x14ac:dyDescent="0.3">
      <c r="A78" s="9" t="s">
        <v>49</v>
      </c>
      <c r="B78" s="9" t="s">
        <v>48</v>
      </c>
      <c r="C78" s="10">
        <v>35.58</v>
      </c>
      <c r="D78" s="9">
        <v>1</v>
      </c>
      <c r="E78" s="22">
        <f>ROUND(C78*D78,2)</f>
        <v>35.58</v>
      </c>
      <c r="F78" s="11">
        <v>0</v>
      </c>
      <c r="G78" s="22">
        <f>ROUND(E78*F78,2)</f>
        <v>0</v>
      </c>
      <c r="H78" s="22">
        <f t="shared" si="6"/>
        <v>35.58</v>
      </c>
    </row>
    <row r="79" spans="1:8" x14ac:dyDescent="0.3">
      <c r="A79" s="7" t="s">
        <v>50</v>
      </c>
      <c r="C79" s="23"/>
      <c r="E79" s="23">
        <f>SUM(E13:E78)</f>
        <v>1040.8600000000001</v>
      </c>
      <c r="G79" s="12">
        <f>SUM(G13:G78)</f>
        <v>0</v>
      </c>
      <c r="H79" s="12">
        <f t="shared" si="6"/>
        <v>1040.8599999999999</v>
      </c>
    </row>
    <row r="80" spans="1:8" x14ac:dyDescent="0.3">
      <c r="A80" s="7" t="s">
        <v>51</v>
      </c>
      <c r="C80" s="23"/>
      <c r="E80" s="23">
        <f>+E9-E79</f>
        <v>25.339999999999918</v>
      </c>
      <c r="G80" s="12">
        <f>+G9-G79</f>
        <v>0</v>
      </c>
      <c r="H80" s="12">
        <f t="shared" si="6"/>
        <v>25.34</v>
      </c>
    </row>
    <row r="81" spans="1:8" x14ac:dyDescent="0.3">
      <c r="A81" t="s">
        <v>12</v>
      </c>
      <c r="C81" s="23"/>
      <c r="E81" s="23"/>
    </row>
    <row r="82" spans="1:8" x14ac:dyDescent="0.3">
      <c r="A82" s="7" t="s">
        <v>52</v>
      </c>
      <c r="C82" s="23"/>
      <c r="E82" s="23"/>
    </row>
    <row r="83" spans="1:8" x14ac:dyDescent="0.3">
      <c r="A83" s="14" t="s">
        <v>42</v>
      </c>
      <c r="B83" s="14" t="s">
        <v>48</v>
      </c>
      <c r="C83" s="15">
        <v>19.47</v>
      </c>
      <c r="D83" s="14">
        <v>1</v>
      </c>
      <c r="E83" s="23">
        <f>ROUND(C83*D83,2)</f>
        <v>19.47</v>
      </c>
      <c r="F83" s="16">
        <v>0</v>
      </c>
      <c r="G83" s="23">
        <f>ROUND(E83*F83,2)</f>
        <v>0</v>
      </c>
      <c r="H83" s="23">
        <f t="shared" ref="H83:H89" si="7">ROUND(E83-G83,2)</f>
        <v>19.47</v>
      </c>
    </row>
    <row r="84" spans="1:8" x14ac:dyDescent="0.3">
      <c r="A84" s="14" t="s">
        <v>38</v>
      </c>
      <c r="B84" s="14" t="s">
        <v>48</v>
      </c>
      <c r="C84" s="15">
        <v>34.46</v>
      </c>
      <c r="D84" s="14">
        <v>1</v>
      </c>
      <c r="E84" s="23">
        <f>ROUND(C84*D84,2)</f>
        <v>34.46</v>
      </c>
      <c r="F84" s="16">
        <v>0</v>
      </c>
      <c r="G84" s="23">
        <f>ROUND(E84*F84,2)</f>
        <v>0</v>
      </c>
      <c r="H84" s="23">
        <f t="shared" si="7"/>
        <v>34.46</v>
      </c>
    </row>
    <row r="85" spans="1:8" x14ac:dyDescent="0.3">
      <c r="A85" s="14" t="s">
        <v>91</v>
      </c>
      <c r="B85" s="14" t="s">
        <v>48</v>
      </c>
      <c r="C85" s="15">
        <v>126.29</v>
      </c>
      <c r="D85" s="14">
        <v>1</v>
      </c>
      <c r="E85" s="23">
        <f>ROUND(C85*D85,2)</f>
        <v>126.29</v>
      </c>
      <c r="F85" s="16">
        <v>0</v>
      </c>
      <c r="G85" s="23">
        <f>ROUND(E85*F85,2)</f>
        <v>0</v>
      </c>
      <c r="H85" s="23">
        <f t="shared" si="7"/>
        <v>126.29</v>
      </c>
    </row>
    <row r="86" spans="1:8" x14ac:dyDescent="0.3">
      <c r="A86" s="9" t="s">
        <v>159</v>
      </c>
      <c r="B86" s="9" t="s">
        <v>48</v>
      </c>
      <c r="C86" s="10">
        <v>99.5</v>
      </c>
      <c r="D86" s="9">
        <v>1</v>
      </c>
      <c r="E86" s="22">
        <f>ROUND(C86*D86,2)</f>
        <v>99.5</v>
      </c>
      <c r="F86" s="11">
        <v>0</v>
      </c>
      <c r="G86" s="22">
        <f>ROUND(E86*F86,2)</f>
        <v>0</v>
      </c>
      <c r="H86" s="22">
        <f t="shared" si="7"/>
        <v>99.5</v>
      </c>
    </row>
    <row r="87" spans="1:8" x14ac:dyDescent="0.3">
      <c r="A87" s="7" t="s">
        <v>53</v>
      </c>
      <c r="C87" s="23"/>
      <c r="E87" s="23">
        <f>SUM(E83:E86)</f>
        <v>279.72000000000003</v>
      </c>
      <c r="G87" s="12">
        <f>SUM(G83:G86)</f>
        <v>0</v>
      </c>
      <c r="H87" s="12">
        <f t="shared" si="7"/>
        <v>279.72000000000003</v>
      </c>
    </row>
    <row r="88" spans="1:8" x14ac:dyDescent="0.3">
      <c r="A88" s="7" t="s">
        <v>54</v>
      </c>
      <c r="C88" s="23"/>
      <c r="E88" s="23">
        <f>+E79+E87</f>
        <v>1320.5800000000002</v>
      </c>
      <c r="G88" s="12">
        <f>+G79+G87</f>
        <v>0</v>
      </c>
      <c r="H88" s="12">
        <f t="shared" si="7"/>
        <v>1320.58</v>
      </c>
    </row>
    <row r="89" spans="1:8" x14ac:dyDescent="0.3">
      <c r="A89" s="7" t="s">
        <v>55</v>
      </c>
      <c r="C89" s="23"/>
      <c r="E89" s="23">
        <f>+E9-E88</f>
        <v>-254.38000000000011</v>
      </c>
      <c r="G89" s="12">
        <f>+G9-G88</f>
        <v>0</v>
      </c>
      <c r="H89" s="12">
        <f t="shared" si="7"/>
        <v>-254.38</v>
      </c>
    </row>
    <row r="90" spans="1:8" x14ac:dyDescent="0.3">
      <c r="A90" t="s">
        <v>120</v>
      </c>
      <c r="C90" s="23"/>
      <c r="E90" s="23"/>
    </row>
    <row r="91" spans="1:8" x14ac:dyDescent="0.3">
      <c r="A91" t="s">
        <v>425</v>
      </c>
      <c r="C91" s="23"/>
      <c r="E91" s="23"/>
    </row>
    <row r="92" spans="1:8" x14ac:dyDescent="0.3">
      <c r="C92" s="23"/>
      <c r="E92" s="23"/>
    </row>
    <row r="93" spans="1:8" x14ac:dyDescent="0.3">
      <c r="A93" s="7" t="s">
        <v>121</v>
      </c>
      <c r="C93" s="23"/>
      <c r="E93" s="23"/>
    </row>
    <row r="94" spans="1:8" x14ac:dyDescent="0.3">
      <c r="A94" s="7" t="s">
        <v>122</v>
      </c>
      <c r="C94" s="23"/>
      <c r="E94" s="23"/>
    </row>
    <row r="95" spans="1:8" x14ac:dyDescent="0.3">
      <c r="A95" s="7"/>
      <c r="C95" s="23"/>
      <c r="E95" s="23"/>
    </row>
    <row r="98" spans="1:19" x14ac:dyDescent="0.3">
      <c r="A98" t="str" cm="1">
        <f t="array" aca="1" ref="A98" ca="1">MID(CELL("filename",A1),FIND("]",CELL("filename",A1))+1,256)</f>
        <v>cotton3</v>
      </c>
    </row>
    <row r="99" spans="1:19" x14ac:dyDescent="0.3">
      <c r="A99" s="7" t="s">
        <v>50</v>
      </c>
      <c r="E99" s="25">
        <f>VLOOKUP(A99,$A$1:$H$98,5,FALSE)</f>
        <v>1040.8600000000001</v>
      </c>
    </row>
    <row r="100" spans="1:19" x14ac:dyDescent="0.3">
      <c r="A100" s="7" t="s">
        <v>293</v>
      </c>
      <c r="E100" s="25">
        <f>VLOOKUP(A100,$A$1:$H$98,5,FALSE)</f>
        <v>279.72000000000003</v>
      </c>
    </row>
    <row r="101" spans="1:19" x14ac:dyDescent="0.3">
      <c r="A101" s="7" t="s">
        <v>294</v>
      </c>
      <c r="E101" s="25">
        <f t="shared" ref="E101:E102" si="8">VLOOKUP(A101,$A$1:$H$98,5,FALSE)</f>
        <v>1320.5800000000002</v>
      </c>
    </row>
    <row r="102" spans="1:19" x14ac:dyDescent="0.3">
      <c r="A102" s="7" t="s">
        <v>55</v>
      </c>
      <c r="E102" s="25">
        <f t="shared" si="8"/>
        <v>-254.38000000000011</v>
      </c>
    </row>
    <row r="103" spans="1:19" x14ac:dyDescent="0.3">
      <c r="A103" s="21"/>
    </row>
    <row r="104" spans="1:19" x14ac:dyDescent="0.3">
      <c r="A104" s="21" t="s">
        <v>255</v>
      </c>
    </row>
    <row r="105" spans="1:19" x14ac:dyDescent="0.3">
      <c r="A105" s="25">
        <f>E102</f>
        <v>-254.38000000000011</v>
      </c>
      <c r="B105" s="25">
        <f ca="1">C105-Calculator!$B$16</f>
        <v>-0.15999999999999998</v>
      </c>
      <c r="C105" s="25">
        <f ca="1">D105-Calculator!$B$16</f>
        <v>0.14000000000000001</v>
      </c>
      <c r="D105" s="25">
        <f ca="1">E105-Calculator!$B$16</f>
        <v>0.44</v>
      </c>
      <c r="E105" s="25" cm="1">
        <f t="array" aca="1" ref="E105" ca="1">IF(MID(CELL("filename",A1),FIND("]",CELL("filename",A1))+1,256)=Calculator!AR2,Calculator!B15,C7)</f>
        <v>0.74</v>
      </c>
      <c r="F105" s="25">
        <f ca="1">E105+Calculator!$B$16</f>
        <v>1.04</v>
      </c>
      <c r="G105" s="25">
        <f ca="1">F105+Calculator!$B$16</f>
        <v>1.34</v>
      </c>
      <c r="H105" s="25">
        <f ca="1">G105+Calculator!$B$16</f>
        <v>1.6400000000000001</v>
      </c>
    </row>
    <row r="106" spans="1:19" x14ac:dyDescent="0.3">
      <c r="A106">
        <f ca="1">A107-Calculator!$B$12</f>
        <v>1185</v>
      </c>
      <c r="B106" s="12">
        <f t="dataTable" ref="B106:H112" dt2D="1" dtr="1" r1="C7" r2="D7" ca="1"/>
        <v>-1331.9800000000002</v>
      </c>
      <c r="C106" s="12">
        <v>-2042.9800000000002</v>
      </c>
      <c r="D106" s="12">
        <v>-2398.48</v>
      </c>
      <c r="E106" s="12">
        <v>-2398.48</v>
      </c>
      <c r="F106" s="12">
        <v>-2042.9800000000002</v>
      </c>
      <c r="G106" s="12">
        <v>-1331.9800000000002</v>
      </c>
      <c r="H106" s="12">
        <v>-265.48000000000025</v>
      </c>
      <c r="I106" s="12"/>
      <c r="S106" s="12"/>
    </row>
    <row r="107" spans="1:19" x14ac:dyDescent="0.3">
      <c r="A107">
        <f ca="1">A108-Calculator!$B$12</f>
        <v>1190</v>
      </c>
      <c r="B107" s="12">
        <v>-1330.38</v>
      </c>
      <c r="C107" s="12">
        <v>-2035.38</v>
      </c>
      <c r="D107" s="12">
        <v>-2387.88</v>
      </c>
      <c r="E107" s="12">
        <v>-2387.88</v>
      </c>
      <c r="F107" s="12">
        <v>-2035.38</v>
      </c>
      <c r="G107" s="12">
        <v>-1330.38</v>
      </c>
      <c r="H107" s="12">
        <v>-272.88000000000011</v>
      </c>
      <c r="I107" s="12"/>
      <c r="S107" s="12"/>
    </row>
    <row r="108" spans="1:19" x14ac:dyDescent="0.3">
      <c r="A108">
        <f ca="1">A109-Calculator!$B$12</f>
        <v>1195</v>
      </c>
      <c r="B108" s="12">
        <v>-1329.5800000000002</v>
      </c>
      <c r="C108" s="12">
        <v>-2031.5800000000002</v>
      </c>
      <c r="D108" s="12">
        <v>-2382.58</v>
      </c>
      <c r="E108" s="12">
        <v>-2382.58</v>
      </c>
      <c r="F108" s="12">
        <v>-2031.5800000000002</v>
      </c>
      <c r="G108" s="12">
        <v>-1329.5800000000002</v>
      </c>
      <c r="H108" s="12">
        <v>-276.58000000000015</v>
      </c>
      <c r="I108" s="12"/>
      <c r="S108" s="12"/>
    </row>
    <row r="109" spans="1:19" x14ac:dyDescent="0.3">
      <c r="A109" cm="1">
        <f t="array" aca="1" ref="A109" ca="1">IF(MID(CELL("filename",A1),FIND("]",CELL("filename",A1))+1,256)=Calculator!AR2,Calculator!B11,D7)</f>
        <v>1200</v>
      </c>
      <c r="B109" s="12">
        <v>-1329.5800000000002</v>
      </c>
      <c r="C109" s="12">
        <v>-2031.5800000000002</v>
      </c>
      <c r="D109" s="12">
        <v>-2382.58</v>
      </c>
      <c r="E109" s="12">
        <v>-2382.58</v>
      </c>
      <c r="F109" s="12">
        <v>-2031.5800000000002</v>
      </c>
      <c r="G109" s="12">
        <v>-1329.5800000000002</v>
      </c>
      <c r="H109" s="12">
        <v>-276.58000000000015</v>
      </c>
      <c r="I109" s="12"/>
      <c r="S109" s="12"/>
    </row>
    <row r="110" spans="1:19" x14ac:dyDescent="0.3">
      <c r="A110">
        <f ca="1">A109+Calculator!$B$12</f>
        <v>1205</v>
      </c>
      <c r="B110" s="12">
        <v>-1330.38</v>
      </c>
      <c r="C110" s="12">
        <v>-2035.38</v>
      </c>
      <c r="D110" s="12">
        <v>-2387.88</v>
      </c>
      <c r="E110" s="12">
        <v>-2387.88</v>
      </c>
      <c r="F110" s="12">
        <v>-2035.38</v>
      </c>
      <c r="G110" s="12">
        <v>-1330.38</v>
      </c>
      <c r="H110" s="12">
        <v>-272.88000000000011</v>
      </c>
      <c r="I110" s="12"/>
      <c r="S110" s="12"/>
    </row>
    <row r="111" spans="1:19" x14ac:dyDescent="0.3">
      <c r="A111">
        <f ca="1">A110+Calculator!$B$12</f>
        <v>1210</v>
      </c>
      <c r="B111" s="12">
        <v>-1331.9800000000002</v>
      </c>
      <c r="C111" s="12">
        <v>-2042.9800000000002</v>
      </c>
      <c r="D111" s="12">
        <v>-2398.48</v>
      </c>
      <c r="E111" s="12">
        <v>-2398.48</v>
      </c>
      <c r="F111" s="12">
        <v>-2042.9800000000002</v>
      </c>
      <c r="G111" s="12">
        <v>-1331.9800000000002</v>
      </c>
      <c r="H111" s="12">
        <v>-265.48000000000025</v>
      </c>
      <c r="I111" s="12"/>
      <c r="S111" s="12"/>
    </row>
    <row r="112" spans="1:19" x14ac:dyDescent="0.3">
      <c r="A112">
        <f ca="1">A111+Calculator!$B$12</f>
        <v>1215</v>
      </c>
      <c r="B112" s="12">
        <v>-1334.38</v>
      </c>
      <c r="C112" s="12">
        <v>-2054.38</v>
      </c>
      <c r="D112" s="12">
        <v>-2414.38</v>
      </c>
      <c r="E112" s="12">
        <v>-2414.38</v>
      </c>
      <c r="F112" s="12">
        <v>-2054.38</v>
      </c>
      <c r="G112" s="12">
        <v>-1334.38</v>
      </c>
      <c r="H112" s="12">
        <v>-254.38000000000011</v>
      </c>
      <c r="I112" s="12"/>
      <c r="S112" s="12"/>
    </row>
    <row r="114" spans="1:14" x14ac:dyDescent="0.3">
      <c r="K114" s="21"/>
    </row>
    <row r="115" spans="1:14" x14ac:dyDescent="0.3">
      <c r="A115" s="21" t="s">
        <v>256</v>
      </c>
    </row>
    <row r="116" spans="1:14" x14ac:dyDescent="0.3">
      <c r="A116" s="25">
        <f>E102</f>
        <v>-254.38000000000011</v>
      </c>
      <c r="B116">
        <f ca="1">C116-Calculator!$C$28</f>
        <v>0.41000000000000003</v>
      </c>
      <c r="C116">
        <f ca="1">D116-Calculator!$C$28</f>
        <v>0.52</v>
      </c>
      <c r="D116">
        <f ca="1">E116-Calculator!$C$28</f>
        <v>0.63</v>
      </c>
      <c r="E116" cm="1">
        <f t="array" aca="1" ref="E116" ca="1">IF(MID(CELL("filename",A1),FIND("]",CELL("filename",A1))+1,256)=Calculator!AS2,Calculator!B28,C7)</f>
        <v>0.74</v>
      </c>
      <c r="F116">
        <f ca="1">E116+Calculator!$C$28</f>
        <v>0.85</v>
      </c>
      <c r="G116">
        <f ca="1">F116+Calculator!$C$28</f>
        <v>0.96</v>
      </c>
      <c r="H116">
        <f ca="1">G116+Calculator!$C$28</f>
        <v>1.07</v>
      </c>
      <c r="N116" s="12"/>
    </row>
    <row r="117" spans="1:14" x14ac:dyDescent="0.3">
      <c r="A117">
        <f ca="1">A118-Calculator!$B$25</f>
        <v>1185</v>
      </c>
      <c r="B117" s="12">
        <f t="dataTable" ref="B117:H123" dt2D="1" dtr="1" r1="C7" r2="D7" ca="1"/>
        <v>-656.5300000000002</v>
      </c>
      <c r="C117" s="12">
        <v>-917.23000000000013</v>
      </c>
      <c r="D117" s="12">
        <v>-1047.5800000000002</v>
      </c>
      <c r="E117" s="12">
        <v>-1047.5800000000002</v>
      </c>
      <c r="F117" s="12">
        <v>-917.23000000000013</v>
      </c>
      <c r="G117" s="12">
        <v>-656.5300000000002</v>
      </c>
      <c r="H117" s="12">
        <v>-265.48000000000025</v>
      </c>
      <c r="N117" s="12"/>
    </row>
    <row r="118" spans="1:14" x14ac:dyDescent="0.3">
      <c r="A118">
        <f ca="1">A119-Calculator!$B$25</f>
        <v>1190</v>
      </c>
      <c r="B118" s="12">
        <v>-660.63000000000011</v>
      </c>
      <c r="C118" s="12">
        <v>-919.13000000000011</v>
      </c>
      <c r="D118" s="12">
        <v>-1048.3800000000001</v>
      </c>
      <c r="E118" s="12">
        <v>-1048.3800000000001</v>
      </c>
      <c r="F118" s="12">
        <v>-919.13000000000011</v>
      </c>
      <c r="G118" s="12">
        <v>-660.63000000000011</v>
      </c>
      <c r="H118" s="12">
        <v>-272.88000000000011</v>
      </c>
      <c r="N118" s="12"/>
    </row>
    <row r="119" spans="1:14" x14ac:dyDescent="0.3">
      <c r="A119">
        <f ca="1">A120-Calculator!$B$25</f>
        <v>1195</v>
      </c>
      <c r="B119" s="12">
        <v>-662.68000000000018</v>
      </c>
      <c r="C119" s="12">
        <v>-920.08000000000015</v>
      </c>
      <c r="D119" s="12">
        <v>-1048.7800000000002</v>
      </c>
      <c r="E119" s="12">
        <v>-1048.7800000000002</v>
      </c>
      <c r="F119" s="12">
        <v>-920.08000000000015</v>
      </c>
      <c r="G119" s="12">
        <v>-662.68000000000018</v>
      </c>
      <c r="H119" s="12">
        <v>-276.58000000000015</v>
      </c>
      <c r="N119" s="12"/>
    </row>
    <row r="120" spans="1:14" x14ac:dyDescent="0.3">
      <c r="A120" cm="1">
        <f t="array" aca="1" ref="A120" ca="1">IF(MID(CELL("filename",A1),FIND("]",CELL("filename",A1))+1,256)=Calculator!AS2,Calculator!B24,D7)</f>
        <v>1200</v>
      </c>
      <c r="B120" s="12">
        <v>-662.68000000000018</v>
      </c>
      <c r="C120" s="12">
        <v>-920.08000000000015</v>
      </c>
      <c r="D120" s="12">
        <v>-1048.7800000000002</v>
      </c>
      <c r="E120" s="12">
        <v>-1048.7800000000002</v>
      </c>
      <c r="F120" s="12">
        <v>-920.08000000000015</v>
      </c>
      <c r="G120" s="12">
        <v>-662.68000000000018</v>
      </c>
      <c r="H120" s="12">
        <v>-276.58000000000015</v>
      </c>
      <c r="N120" s="12"/>
    </row>
    <row r="121" spans="1:14" x14ac:dyDescent="0.3">
      <c r="A121">
        <f ca="1">A120+Calculator!$B$25</f>
        <v>1205</v>
      </c>
      <c r="B121" s="12">
        <v>-660.63000000000011</v>
      </c>
      <c r="C121" s="12">
        <v>-919.13000000000011</v>
      </c>
      <c r="D121" s="12">
        <v>-1048.3800000000001</v>
      </c>
      <c r="E121" s="12">
        <v>-1048.3800000000001</v>
      </c>
      <c r="F121" s="12">
        <v>-919.13000000000011</v>
      </c>
      <c r="G121" s="12">
        <v>-660.63000000000011</v>
      </c>
      <c r="H121" s="12">
        <v>-272.88000000000011</v>
      </c>
      <c r="N121" s="12"/>
    </row>
    <row r="122" spans="1:14" x14ac:dyDescent="0.3">
      <c r="A122">
        <f ca="1">A121+Calculator!$B$25</f>
        <v>1210</v>
      </c>
      <c r="B122" s="12">
        <v>-656.5300000000002</v>
      </c>
      <c r="C122" s="12">
        <v>-917.23000000000013</v>
      </c>
      <c r="D122" s="12">
        <v>-1047.5800000000002</v>
      </c>
      <c r="E122" s="12">
        <v>-1047.5800000000002</v>
      </c>
      <c r="F122" s="12">
        <v>-917.23000000000013</v>
      </c>
      <c r="G122" s="12">
        <v>-656.5300000000002</v>
      </c>
      <c r="H122" s="12">
        <v>-265.48000000000025</v>
      </c>
      <c r="N122" s="12"/>
    </row>
    <row r="123" spans="1:14" x14ac:dyDescent="0.3">
      <c r="A123">
        <f ca="1">A122+Calculator!$B$25</f>
        <v>1215</v>
      </c>
      <c r="B123" s="12">
        <v>-650.38000000000011</v>
      </c>
      <c r="C123" s="12">
        <v>-914.38000000000011</v>
      </c>
      <c r="D123" s="12">
        <v>-1046.3800000000001</v>
      </c>
      <c r="E123" s="12">
        <v>-1046.3800000000001</v>
      </c>
      <c r="F123" s="12">
        <v>-914.38000000000011</v>
      </c>
      <c r="G123" s="12">
        <v>-650.38000000000011</v>
      </c>
      <c r="H123" s="12">
        <v>-254.38000000000011</v>
      </c>
      <c r="N123" s="12"/>
    </row>
    <row r="124" spans="1:14" x14ac:dyDescent="0.3">
      <c r="D124" s="12"/>
      <c r="N124" s="12"/>
    </row>
    <row r="125" spans="1:14" x14ac:dyDescent="0.3">
      <c r="D125" s="12"/>
      <c r="N125" s="12"/>
    </row>
    <row r="126" spans="1:14" x14ac:dyDescent="0.3">
      <c r="D126" s="12"/>
      <c r="N126" s="12"/>
    </row>
    <row r="127" spans="1:14" x14ac:dyDescent="0.3">
      <c r="N127" s="12"/>
    </row>
    <row r="128" spans="1:14" x14ac:dyDescent="0.3">
      <c r="D128" s="12"/>
    </row>
    <row r="129" spans="4:14" x14ac:dyDescent="0.3">
      <c r="D129" s="12"/>
      <c r="N129" s="12"/>
    </row>
    <row r="130" spans="4:14" x14ac:dyDescent="0.3">
      <c r="D130" s="12"/>
      <c r="N130" s="12"/>
    </row>
    <row r="131" spans="4:14" x14ac:dyDescent="0.3">
      <c r="D131" s="12"/>
      <c r="N131" s="12"/>
    </row>
    <row r="132" spans="4:14" x14ac:dyDescent="0.3">
      <c r="D132" s="12"/>
    </row>
    <row r="133" spans="4:14" x14ac:dyDescent="0.3">
      <c r="D133" s="12"/>
      <c r="N133" s="12"/>
    </row>
    <row r="134" spans="4:14" x14ac:dyDescent="0.3">
      <c r="D134" s="12"/>
      <c r="N134" s="12"/>
    </row>
    <row r="135" spans="4:14" x14ac:dyDescent="0.3">
      <c r="N135" s="12"/>
    </row>
    <row r="136" spans="4:14" x14ac:dyDescent="0.3">
      <c r="D136" s="12"/>
      <c r="N136" s="12"/>
    </row>
    <row r="137" spans="4:14" x14ac:dyDescent="0.3">
      <c r="D137" s="12"/>
      <c r="N137" s="12"/>
    </row>
    <row r="138" spans="4:14" x14ac:dyDescent="0.3">
      <c r="D138" s="12"/>
      <c r="N138" s="12"/>
    </row>
    <row r="139" spans="4:14" x14ac:dyDescent="0.3">
      <c r="D139" s="12"/>
      <c r="N139" s="12"/>
    </row>
    <row r="140" spans="4:14" x14ac:dyDescent="0.3">
      <c r="D140" s="12"/>
    </row>
    <row r="141" spans="4:14" x14ac:dyDescent="0.3">
      <c r="D141" s="12"/>
      <c r="N141" s="12"/>
    </row>
    <row r="142" spans="4:14" x14ac:dyDescent="0.3">
      <c r="D142" s="12"/>
      <c r="N142" s="12"/>
    </row>
    <row r="143" spans="4:14" x14ac:dyDescent="0.3">
      <c r="N143" s="12"/>
    </row>
    <row r="144" spans="4:14" x14ac:dyDescent="0.3">
      <c r="N144" s="12"/>
    </row>
    <row r="145" spans="14:14" x14ac:dyDescent="0.3">
      <c r="N145" s="12"/>
    </row>
    <row r="146" spans="14:14" x14ac:dyDescent="0.3">
      <c r="N146" s="12"/>
    </row>
    <row r="147" spans="14:14" x14ac:dyDescent="0.3">
      <c r="N147" s="12"/>
    </row>
    <row r="157" spans="14:14" x14ac:dyDescent="0.3">
      <c r="N157" s="12"/>
    </row>
    <row r="158" spans="14:14" x14ac:dyDescent="0.3">
      <c r="N158" s="12"/>
    </row>
    <row r="159" spans="14:14" x14ac:dyDescent="0.3">
      <c r="N159" s="12"/>
    </row>
    <row r="160" spans="14:14" x14ac:dyDescent="0.3">
      <c r="N160" s="12"/>
    </row>
    <row r="161" spans="14:14" x14ac:dyDescent="0.3">
      <c r="N161" s="12"/>
    </row>
    <row r="162" spans="14:14" x14ac:dyDescent="0.3">
      <c r="N162" s="12"/>
    </row>
    <row r="163" spans="14:14" x14ac:dyDescent="0.3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A0DF9-A349-4E85-A447-324A5AEAF780}">
  <dimension ref="A1:S163"/>
  <sheetViews>
    <sheetView topLeftCell="A100" workbookViewId="0">
      <selection activeCell="J116" sqref="J116"/>
    </sheetView>
  </sheetViews>
  <sheetFormatPr defaultRowHeight="14.4" x14ac:dyDescent="0.3"/>
  <cols>
    <col min="1" max="1" width="25.6640625" customWidth="1"/>
    <col min="2" max="2" width="16.33203125" bestFit="1" customWidth="1"/>
    <col min="3" max="3" width="10.5546875" customWidth="1"/>
    <col min="4" max="4" width="11.109375" customWidth="1"/>
    <col min="5" max="5" width="11" customWidth="1"/>
    <col min="6" max="6" width="11.77734375" customWidth="1"/>
    <col min="7" max="7" width="10.5546875" customWidth="1"/>
    <col min="8" max="8" width="11.6640625" customWidth="1"/>
    <col min="9" max="9" width="10.6640625" customWidth="1"/>
    <col min="12" max="12" width="10.6640625" customWidth="1"/>
    <col min="13" max="13" width="10.44140625" customWidth="1"/>
    <col min="14" max="14" width="10.5546875" customWidth="1"/>
    <col min="15" max="15" width="11" customWidth="1"/>
    <col min="16" max="16" width="11.33203125" customWidth="1"/>
    <col min="17" max="17" width="10.6640625" customWidth="1"/>
    <col min="18" max="18" width="9.6640625" customWidth="1"/>
  </cols>
  <sheetData>
    <row r="1" spans="1:8" x14ac:dyDescent="0.3">
      <c r="A1" s="80" t="s">
        <v>160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161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437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3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3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3">
      <c r="A10" t="s">
        <v>12</v>
      </c>
      <c r="C10" s="23"/>
      <c r="E10" s="23"/>
    </row>
    <row r="11" spans="1:8" x14ac:dyDescent="0.3">
      <c r="A11" s="7" t="s">
        <v>13</v>
      </c>
      <c r="C11" s="23"/>
      <c r="E11" s="23"/>
    </row>
    <row r="12" spans="1:8" x14ac:dyDescent="0.3">
      <c r="A12" s="13" t="s">
        <v>14</v>
      </c>
      <c r="C12" s="23"/>
      <c r="E12" s="23"/>
    </row>
    <row r="13" spans="1:8" x14ac:dyDescent="0.3">
      <c r="A13" s="14" t="s">
        <v>15</v>
      </c>
      <c r="B13" s="14" t="s">
        <v>16</v>
      </c>
      <c r="C13" s="15">
        <v>8.11</v>
      </c>
      <c r="D13" s="14">
        <v>2.5</v>
      </c>
      <c r="E13" s="23">
        <f>ROUND(C13*D13,2)</f>
        <v>20.28</v>
      </c>
      <c r="F13" s="16">
        <v>0</v>
      </c>
      <c r="G13" s="23">
        <f>ROUND(E13*F13,2)</f>
        <v>0</v>
      </c>
      <c r="H13" s="23">
        <f>ROUND(E13-G13,2)</f>
        <v>20.28</v>
      </c>
    </row>
    <row r="14" spans="1:8" x14ac:dyDescent="0.3">
      <c r="A14" s="14" t="s">
        <v>57</v>
      </c>
      <c r="B14" s="14" t="s">
        <v>16</v>
      </c>
      <c r="C14" s="15">
        <v>6.87</v>
      </c>
      <c r="D14" s="14">
        <v>5.25</v>
      </c>
      <c r="E14" s="23">
        <f>ROUND(C14*D14,2)</f>
        <v>36.07</v>
      </c>
      <c r="F14" s="16">
        <v>0</v>
      </c>
      <c r="G14" s="23">
        <f>ROUND(E14*F14,2)</f>
        <v>0</v>
      </c>
      <c r="H14" s="23">
        <f>ROUND(E14-G14,2)</f>
        <v>36.07</v>
      </c>
    </row>
    <row r="15" spans="1:8" x14ac:dyDescent="0.3">
      <c r="A15" s="13" t="s">
        <v>17</v>
      </c>
      <c r="C15" s="23"/>
      <c r="E15" s="23"/>
    </row>
    <row r="16" spans="1:8" x14ac:dyDescent="0.3">
      <c r="A16" s="14" t="s">
        <v>66</v>
      </c>
      <c r="B16" s="14" t="s">
        <v>18</v>
      </c>
      <c r="C16" s="15">
        <v>1.1399999999999999</v>
      </c>
      <c r="D16" s="14">
        <v>2.2999999999999998</v>
      </c>
      <c r="E16" s="23">
        <f>ROUND(C16*D16,2)</f>
        <v>2.62</v>
      </c>
      <c r="F16" s="16">
        <v>0</v>
      </c>
      <c r="G16" s="23">
        <f>ROUND(E16*F16,2)</f>
        <v>0</v>
      </c>
      <c r="H16" s="23">
        <f>ROUND(E16-G16,2)</f>
        <v>2.62</v>
      </c>
    </row>
    <row r="17" spans="1:8" x14ac:dyDescent="0.3">
      <c r="A17" s="14" t="s">
        <v>67</v>
      </c>
      <c r="B17" s="14" t="s">
        <v>26</v>
      </c>
      <c r="C17" s="15">
        <v>3.38</v>
      </c>
      <c r="D17" s="14">
        <v>2.3125</v>
      </c>
      <c r="E17" s="23">
        <f>ROUND(C17*D17,2)</f>
        <v>7.82</v>
      </c>
      <c r="F17" s="16">
        <v>0</v>
      </c>
      <c r="G17" s="23">
        <f>ROUND(E17*F17,2)</f>
        <v>0</v>
      </c>
      <c r="H17" s="23">
        <f>ROUND(E17-G17,2)</f>
        <v>7.82</v>
      </c>
    </row>
    <row r="18" spans="1:8" x14ac:dyDescent="0.3">
      <c r="A18" s="14" t="s">
        <v>68</v>
      </c>
      <c r="B18" s="14" t="s">
        <v>26</v>
      </c>
      <c r="C18" s="15">
        <v>11.25</v>
      </c>
      <c r="D18" s="14">
        <v>0.5</v>
      </c>
      <c r="E18" s="23">
        <f>ROUND(C18*D18,2)</f>
        <v>5.63</v>
      </c>
      <c r="F18" s="16">
        <v>0</v>
      </c>
      <c r="G18" s="23">
        <f>ROUND(E18*F18,2)</f>
        <v>0</v>
      </c>
      <c r="H18" s="23">
        <f>ROUND(E18-G18,2)</f>
        <v>5.63</v>
      </c>
    </row>
    <row r="19" spans="1:8" x14ac:dyDescent="0.3">
      <c r="A19" s="13" t="s">
        <v>69</v>
      </c>
      <c r="C19" s="23"/>
      <c r="E19" s="23"/>
    </row>
    <row r="20" spans="1:8" x14ac:dyDescent="0.3">
      <c r="A20" s="14" t="s">
        <v>70</v>
      </c>
      <c r="B20" s="14" t="s">
        <v>29</v>
      </c>
      <c r="C20" s="15">
        <v>0.11</v>
      </c>
      <c r="D20" s="14">
        <v>1200</v>
      </c>
      <c r="E20" s="23">
        <f>ROUND(C20*D20,2)</f>
        <v>132</v>
      </c>
      <c r="F20" s="16">
        <v>0</v>
      </c>
      <c r="G20" s="23">
        <f>ROUND(E20*F20,2)</f>
        <v>0</v>
      </c>
      <c r="H20" s="23">
        <f>ROUND(E20-G20,2)</f>
        <v>132</v>
      </c>
    </row>
    <row r="21" spans="1:8" x14ac:dyDescent="0.3">
      <c r="A21" s="13" t="s">
        <v>20</v>
      </c>
      <c r="C21" s="23"/>
      <c r="E21" s="23"/>
    </row>
    <row r="22" spans="1:8" x14ac:dyDescent="0.3">
      <c r="A22" s="14" t="s">
        <v>22</v>
      </c>
      <c r="B22" s="14" t="s">
        <v>21</v>
      </c>
      <c r="C22" s="15">
        <v>36.200000000000003</v>
      </c>
      <c r="D22" s="14">
        <v>1.5</v>
      </c>
      <c r="E22" s="23">
        <f>ROUND(C22*D22,2)</f>
        <v>54.3</v>
      </c>
      <c r="F22" s="16">
        <v>0</v>
      </c>
      <c r="G22" s="23">
        <f>ROUND(E22*F22,2)</f>
        <v>0</v>
      </c>
      <c r="H22" s="23">
        <f>ROUND(E22-G22,2)</f>
        <v>54.3</v>
      </c>
    </row>
    <row r="23" spans="1:8" x14ac:dyDescent="0.3">
      <c r="A23" s="14" t="s">
        <v>103</v>
      </c>
      <c r="B23" s="14" t="s">
        <v>19</v>
      </c>
      <c r="C23" s="15">
        <v>4</v>
      </c>
      <c r="D23" s="14">
        <v>25.4</v>
      </c>
      <c r="E23" s="23">
        <f>ROUND(C23*D23,2)</f>
        <v>101.6</v>
      </c>
      <c r="F23" s="16">
        <v>0</v>
      </c>
      <c r="G23" s="23">
        <f>ROUND(E23*F23,2)</f>
        <v>0</v>
      </c>
      <c r="H23" s="23">
        <f>ROUND(E23-G23,2)</f>
        <v>101.6</v>
      </c>
    </row>
    <row r="24" spans="1:8" x14ac:dyDescent="0.3">
      <c r="A24" s="13" t="s">
        <v>23</v>
      </c>
      <c r="C24" s="23"/>
      <c r="E24" s="23"/>
    </row>
    <row r="25" spans="1:8" x14ac:dyDescent="0.3">
      <c r="A25" s="14" t="s">
        <v>71</v>
      </c>
      <c r="B25" s="14" t="s">
        <v>48</v>
      </c>
      <c r="C25" s="15">
        <v>20</v>
      </c>
      <c r="D25" s="14">
        <v>1</v>
      </c>
      <c r="E25" s="23">
        <f>ROUND(C25*D25,2)</f>
        <v>20</v>
      </c>
      <c r="F25" s="16">
        <v>0</v>
      </c>
      <c r="G25" s="23">
        <f>ROUND(E25*F25,2)</f>
        <v>0</v>
      </c>
      <c r="H25" s="23">
        <f>ROUND(E25-G25,2)</f>
        <v>20</v>
      </c>
    </row>
    <row r="26" spans="1:8" x14ac:dyDescent="0.3">
      <c r="A26" s="13" t="s">
        <v>24</v>
      </c>
      <c r="C26" s="23"/>
      <c r="E26" s="23"/>
    </row>
    <row r="27" spans="1:8" x14ac:dyDescent="0.3">
      <c r="A27" s="14" t="s">
        <v>59</v>
      </c>
      <c r="B27" s="14" t="s">
        <v>26</v>
      </c>
      <c r="C27" s="15">
        <v>14.29</v>
      </c>
      <c r="D27" s="14">
        <v>0.5</v>
      </c>
      <c r="E27" s="23">
        <f t="shared" ref="E27:E33" si="0">ROUND(C27*D27,2)</f>
        <v>7.15</v>
      </c>
      <c r="F27" s="16">
        <v>0</v>
      </c>
      <c r="G27" s="23">
        <f t="shared" ref="G27:G33" si="1">ROUND(E27*F27,2)</f>
        <v>0</v>
      </c>
      <c r="H27" s="23">
        <f t="shared" ref="H27:H33" si="2">ROUND(E27-G27,2)</f>
        <v>7.15</v>
      </c>
    </row>
    <row r="28" spans="1:8" x14ac:dyDescent="0.3">
      <c r="A28" s="14" t="s">
        <v>25</v>
      </c>
      <c r="B28" s="14" t="s">
        <v>18</v>
      </c>
      <c r="C28" s="15">
        <v>0.25</v>
      </c>
      <c r="D28" s="14">
        <v>96</v>
      </c>
      <c r="E28" s="23">
        <f t="shared" si="0"/>
        <v>24</v>
      </c>
      <c r="F28" s="16">
        <v>0</v>
      </c>
      <c r="G28" s="23">
        <f t="shared" si="1"/>
        <v>0</v>
      </c>
      <c r="H28" s="23">
        <f t="shared" si="2"/>
        <v>24</v>
      </c>
    </row>
    <row r="29" spans="1:8" x14ac:dyDescent="0.3">
      <c r="A29" s="14" t="s">
        <v>104</v>
      </c>
      <c r="B29" s="14" t="s">
        <v>26</v>
      </c>
      <c r="C29" s="15">
        <v>15.01</v>
      </c>
      <c r="D29" s="14">
        <v>1</v>
      </c>
      <c r="E29" s="23">
        <f t="shared" si="0"/>
        <v>15.01</v>
      </c>
      <c r="F29" s="16">
        <v>0</v>
      </c>
      <c r="G29" s="23">
        <f t="shared" si="1"/>
        <v>0</v>
      </c>
      <c r="H29" s="23">
        <f t="shared" si="2"/>
        <v>15.01</v>
      </c>
    </row>
    <row r="30" spans="1:8" x14ac:dyDescent="0.3">
      <c r="A30" s="14" t="s">
        <v>105</v>
      </c>
      <c r="B30" s="14" t="s">
        <v>18</v>
      </c>
      <c r="C30" s="15">
        <v>0.33</v>
      </c>
      <c r="D30" s="14">
        <v>48</v>
      </c>
      <c r="E30" s="23">
        <f t="shared" si="0"/>
        <v>15.84</v>
      </c>
      <c r="F30" s="16">
        <v>0</v>
      </c>
      <c r="G30" s="23">
        <f t="shared" si="1"/>
        <v>0</v>
      </c>
      <c r="H30" s="23">
        <f t="shared" si="2"/>
        <v>15.84</v>
      </c>
    </row>
    <row r="31" spans="1:8" x14ac:dyDescent="0.3">
      <c r="A31" s="14" t="s">
        <v>106</v>
      </c>
      <c r="B31" s="14" t="s">
        <v>26</v>
      </c>
      <c r="C31" s="15">
        <v>5.24</v>
      </c>
      <c r="D31" s="14">
        <v>2</v>
      </c>
      <c r="E31" s="23">
        <f t="shared" si="0"/>
        <v>10.48</v>
      </c>
      <c r="F31" s="16">
        <v>0</v>
      </c>
      <c r="G31" s="23">
        <f t="shared" si="1"/>
        <v>0</v>
      </c>
      <c r="H31" s="23">
        <f t="shared" si="2"/>
        <v>10.48</v>
      </c>
    </row>
    <row r="32" spans="1:8" x14ac:dyDescent="0.3">
      <c r="A32" s="14" t="s">
        <v>390</v>
      </c>
      <c r="B32" s="14" t="s">
        <v>18</v>
      </c>
      <c r="C32" s="15">
        <v>0.8</v>
      </c>
      <c r="D32" s="14">
        <v>25.6</v>
      </c>
      <c r="E32" s="23">
        <f t="shared" si="0"/>
        <v>20.48</v>
      </c>
      <c r="F32" s="16">
        <v>0</v>
      </c>
      <c r="G32" s="23">
        <f t="shared" si="1"/>
        <v>0</v>
      </c>
      <c r="H32" s="23">
        <f t="shared" si="2"/>
        <v>20.48</v>
      </c>
    </row>
    <row r="33" spans="1:8" x14ac:dyDescent="0.3">
      <c r="A33" s="14" t="s">
        <v>74</v>
      </c>
      <c r="B33" s="14" t="s">
        <v>26</v>
      </c>
      <c r="C33" s="15">
        <v>10.75</v>
      </c>
      <c r="D33" s="14">
        <v>2</v>
      </c>
      <c r="E33" s="23">
        <f t="shared" si="0"/>
        <v>21.5</v>
      </c>
      <c r="F33" s="16">
        <v>0</v>
      </c>
      <c r="G33" s="23">
        <f t="shared" si="1"/>
        <v>0</v>
      </c>
      <c r="H33" s="23">
        <f t="shared" si="2"/>
        <v>21.5</v>
      </c>
    </row>
    <row r="34" spans="1:8" x14ac:dyDescent="0.3">
      <c r="A34" s="13" t="s">
        <v>27</v>
      </c>
      <c r="C34" s="23"/>
      <c r="E34" s="23"/>
    </row>
    <row r="35" spans="1:8" x14ac:dyDescent="0.3">
      <c r="A35" s="14" t="s">
        <v>78</v>
      </c>
      <c r="B35" s="14" t="s">
        <v>29</v>
      </c>
      <c r="C35" s="15">
        <v>8.25</v>
      </c>
      <c r="D35" s="14">
        <v>2</v>
      </c>
      <c r="E35" s="23">
        <f t="shared" ref="E35:E43" si="3">ROUND(C35*D35,2)</f>
        <v>16.5</v>
      </c>
      <c r="F35" s="16">
        <v>0</v>
      </c>
      <c r="G35" s="23">
        <f t="shared" ref="G35:G43" si="4">ROUND(E35*F35,2)</f>
        <v>0</v>
      </c>
      <c r="H35" s="23">
        <f t="shared" ref="H35:H43" si="5">ROUND(E35-G35,2)</f>
        <v>16.5</v>
      </c>
    </row>
    <row r="36" spans="1:8" x14ac:dyDescent="0.3">
      <c r="A36" s="14" t="s">
        <v>107</v>
      </c>
      <c r="B36" s="14" t="s">
        <v>18</v>
      </c>
      <c r="C36" s="15">
        <v>1.51</v>
      </c>
      <c r="D36" s="14">
        <v>5.2</v>
      </c>
      <c r="E36" s="23">
        <f t="shared" si="3"/>
        <v>7.85</v>
      </c>
      <c r="F36" s="16">
        <v>0</v>
      </c>
      <c r="G36" s="23">
        <f t="shared" si="4"/>
        <v>0</v>
      </c>
      <c r="H36" s="23">
        <f t="shared" si="5"/>
        <v>7.85</v>
      </c>
    </row>
    <row r="37" spans="1:8" x14ac:dyDescent="0.3">
      <c r="A37" s="14" t="s">
        <v>79</v>
      </c>
      <c r="B37" s="14" t="s">
        <v>18</v>
      </c>
      <c r="C37" s="15">
        <v>5.95</v>
      </c>
      <c r="D37" s="14">
        <v>2</v>
      </c>
      <c r="E37" s="23">
        <f t="shared" si="3"/>
        <v>11.9</v>
      </c>
      <c r="F37" s="16">
        <v>0</v>
      </c>
      <c r="G37" s="23">
        <f t="shared" si="4"/>
        <v>0</v>
      </c>
      <c r="H37" s="23">
        <f t="shared" si="5"/>
        <v>11.9</v>
      </c>
    </row>
    <row r="38" spans="1:8" x14ac:dyDescent="0.3">
      <c r="A38" s="14" t="s">
        <v>108</v>
      </c>
      <c r="B38" s="14" t="s">
        <v>18</v>
      </c>
      <c r="C38" s="15">
        <v>1.26</v>
      </c>
      <c r="D38" s="14">
        <v>6</v>
      </c>
      <c r="E38" s="23">
        <f t="shared" si="3"/>
        <v>7.56</v>
      </c>
      <c r="F38" s="16">
        <v>0</v>
      </c>
      <c r="G38" s="23">
        <f t="shared" si="4"/>
        <v>0</v>
      </c>
      <c r="H38" s="23">
        <f t="shared" si="5"/>
        <v>7.56</v>
      </c>
    </row>
    <row r="39" spans="1:8" x14ac:dyDescent="0.3">
      <c r="A39" s="14" t="s">
        <v>109</v>
      </c>
      <c r="B39" s="14" t="s">
        <v>18</v>
      </c>
      <c r="C39" s="15">
        <v>0.79</v>
      </c>
      <c r="D39" s="14">
        <v>2</v>
      </c>
      <c r="E39" s="23">
        <f t="shared" si="3"/>
        <v>1.58</v>
      </c>
      <c r="F39" s="16">
        <v>0</v>
      </c>
      <c r="G39" s="23">
        <f t="shared" si="4"/>
        <v>0</v>
      </c>
      <c r="H39" s="23">
        <f t="shared" si="5"/>
        <v>1.58</v>
      </c>
    </row>
    <row r="40" spans="1:8" x14ac:dyDescent="0.3">
      <c r="A40" s="14" t="s">
        <v>110</v>
      </c>
      <c r="B40" s="14" t="s">
        <v>18</v>
      </c>
      <c r="C40" s="15">
        <v>0.56000000000000005</v>
      </c>
      <c r="D40" s="14">
        <v>12.8</v>
      </c>
      <c r="E40" s="23">
        <f t="shared" si="3"/>
        <v>7.17</v>
      </c>
      <c r="F40" s="16">
        <v>0</v>
      </c>
      <c r="G40" s="23">
        <f t="shared" si="4"/>
        <v>0</v>
      </c>
      <c r="H40" s="23">
        <f t="shared" si="5"/>
        <v>7.17</v>
      </c>
    </row>
    <row r="41" spans="1:8" x14ac:dyDescent="0.3">
      <c r="A41" s="14" t="s">
        <v>111</v>
      </c>
      <c r="B41" s="14" t="s">
        <v>18</v>
      </c>
      <c r="C41" s="15">
        <v>0.39</v>
      </c>
      <c r="D41" s="14">
        <v>1</v>
      </c>
      <c r="E41" s="23">
        <f t="shared" si="3"/>
        <v>0.39</v>
      </c>
      <c r="F41" s="16">
        <v>0</v>
      </c>
      <c r="G41" s="23">
        <f t="shared" si="4"/>
        <v>0</v>
      </c>
      <c r="H41" s="23">
        <f t="shared" si="5"/>
        <v>0.39</v>
      </c>
    </row>
    <row r="42" spans="1:8" x14ac:dyDescent="0.3">
      <c r="A42" s="14" t="s">
        <v>112</v>
      </c>
      <c r="B42" s="14" t="s">
        <v>48</v>
      </c>
      <c r="C42" s="15">
        <v>15</v>
      </c>
      <c r="D42" s="14">
        <v>1</v>
      </c>
      <c r="E42" s="23">
        <f t="shared" si="3"/>
        <v>15</v>
      </c>
      <c r="F42" s="16">
        <v>0</v>
      </c>
      <c r="G42" s="23">
        <f t="shared" si="4"/>
        <v>0</v>
      </c>
      <c r="H42" s="23">
        <f t="shared" si="5"/>
        <v>15</v>
      </c>
    </row>
    <row r="43" spans="1:8" x14ac:dyDescent="0.3">
      <c r="A43" s="14" t="s">
        <v>113</v>
      </c>
      <c r="B43" s="14" t="s">
        <v>18</v>
      </c>
      <c r="C43" s="15">
        <v>9.34</v>
      </c>
      <c r="D43" s="14">
        <v>1.5</v>
      </c>
      <c r="E43" s="23">
        <f t="shared" si="3"/>
        <v>14.01</v>
      </c>
      <c r="F43" s="16">
        <v>0</v>
      </c>
      <c r="G43" s="23">
        <f t="shared" si="4"/>
        <v>0</v>
      </c>
      <c r="H43" s="23">
        <f t="shared" si="5"/>
        <v>14.01</v>
      </c>
    </row>
    <row r="44" spans="1:8" x14ac:dyDescent="0.3">
      <c r="A44" s="13" t="s">
        <v>33</v>
      </c>
      <c r="C44" s="23"/>
      <c r="E44" s="23"/>
    </row>
    <row r="45" spans="1:8" x14ac:dyDescent="0.3">
      <c r="A45" s="14" t="s">
        <v>391</v>
      </c>
      <c r="B45" s="14" t="s">
        <v>60</v>
      </c>
      <c r="C45" s="15">
        <v>2.6</v>
      </c>
      <c r="D45" s="14">
        <v>45</v>
      </c>
      <c r="E45" s="23">
        <f>ROUND(C45*D45,2)</f>
        <v>117</v>
      </c>
      <c r="F45" s="16">
        <v>0</v>
      </c>
      <c r="G45" s="23">
        <f>ROUND(E45*F45,2)</f>
        <v>0</v>
      </c>
      <c r="H45" s="23">
        <f>ROUND(E45-G45,2)</f>
        <v>117</v>
      </c>
    </row>
    <row r="46" spans="1:8" x14ac:dyDescent="0.3">
      <c r="A46" s="13" t="s">
        <v>85</v>
      </c>
      <c r="C46" s="23"/>
      <c r="E46" s="23"/>
    </row>
    <row r="47" spans="1:8" x14ac:dyDescent="0.3">
      <c r="A47" s="14" t="s">
        <v>86</v>
      </c>
      <c r="B47" s="14" t="s">
        <v>18</v>
      </c>
      <c r="C47" s="15">
        <v>7.0000000000000007E-2</v>
      </c>
      <c r="D47" s="14">
        <v>48</v>
      </c>
      <c r="E47" s="23">
        <f>ROUND(C47*D47,2)</f>
        <v>3.36</v>
      </c>
      <c r="F47" s="16">
        <v>0</v>
      </c>
      <c r="G47" s="23">
        <f>ROUND(E47*F47,2)</f>
        <v>0</v>
      </c>
      <c r="H47" s="23">
        <f>ROUND(E47-G47,2)</f>
        <v>3.36</v>
      </c>
    </row>
    <row r="48" spans="1:8" x14ac:dyDescent="0.3">
      <c r="A48" s="13" t="s">
        <v>114</v>
      </c>
      <c r="C48" s="23"/>
      <c r="E48" s="23"/>
    </row>
    <row r="49" spans="1:8" x14ac:dyDescent="0.3">
      <c r="A49" s="14" t="s">
        <v>115</v>
      </c>
      <c r="B49" s="14" t="s">
        <v>26</v>
      </c>
      <c r="C49" s="15">
        <v>3.3</v>
      </c>
      <c r="D49" s="14">
        <v>0.4</v>
      </c>
      <c r="E49" s="23">
        <f>ROUND(C49*D49,2)</f>
        <v>1.32</v>
      </c>
      <c r="F49" s="16">
        <v>0</v>
      </c>
      <c r="G49" s="23">
        <f>ROUND(E49*F49,2)</f>
        <v>0</v>
      </c>
      <c r="H49" s="23">
        <f>ROUND(E49-G49,2)</f>
        <v>1.32</v>
      </c>
    </row>
    <row r="50" spans="1:8" x14ac:dyDescent="0.3">
      <c r="A50" s="13" t="s">
        <v>61</v>
      </c>
      <c r="C50" s="23"/>
      <c r="E50" s="23"/>
    </row>
    <row r="51" spans="1:8" x14ac:dyDescent="0.3">
      <c r="A51" s="14" t="s">
        <v>62</v>
      </c>
      <c r="B51" s="14" t="s">
        <v>48</v>
      </c>
      <c r="C51" s="15">
        <v>7.5</v>
      </c>
      <c r="D51" s="14">
        <v>1</v>
      </c>
      <c r="E51" s="23">
        <f>ROUND(C51*D51,2)</f>
        <v>7.5</v>
      </c>
      <c r="F51" s="16">
        <v>0</v>
      </c>
      <c r="G51" s="23">
        <f>ROUND(E51*F51,2)</f>
        <v>0</v>
      </c>
      <c r="H51" s="23">
        <f>ROUND(E51-G51,2)</f>
        <v>7.5</v>
      </c>
    </row>
    <row r="52" spans="1:8" x14ac:dyDescent="0.3">
      <c r="A52" s="13" t="s">
        <v>87</v>
      </c>
      <c r="C52" s="23"/>
      <c r="E52" s="23"/>
    </row>
    <row r="53" spans="1:8" x14ac:dyDescent="0.3">
      <c r="A53" s="14" t="s">
        <v>88</v>
      </c>
      <c r="B53" s="14" t="s">
        <v>48</v>
      </c>
      <c r="C53" s="15">
        <v>1</v>
      </c>
      <c r="D53" s="14">
        <v>1</v>
      </c>
      <c r="E53" s="23">
        <f>ROUND(C53*D53,2)</f>
        <v>1</v>
      </c>
      <c r="F53" s="16">
        <v>0</v>
      </c>
      <c r="G53" s="23">
        <f>ROUND(E53*F53,2)</f>
        <v>0</v>
      </c>
      <c r="H53" s="23">
        <f>ROUND(E53-G53,2)</f>
        <v>1</v>
      </c>
    </row>
    <row r="54" spans="1:8" x14ac:dyDescent="0.3">
      <c r="A54" s="13" t="s">
        <v>34</v>
      </c>
      <c r="C54" s="23"/>
      <c r="E54" s="23"/>
    </row>
    <row r="55" spans="1:8" x14ac:dyDescent="0.3">
      <c r="A55" s="14" t="s">
        <v>35</v>
      </c>
      <c r="B55" s="14" t="s">
        <v>36</v>
      </c>
      <c r="C55" s="15">
        <v>65</v>
      </c>
      <c r="D55" s="14">
        <v>0.66600000000000004</v>
      </c>
      <c r="E55" s="23">
        <f>ROUND(C55*D55,2)</f>
        <v>43.29</v>
      </c>
      <c r="F55" s="16">
        <v>0</v>
      </c>
      <c r="G55" s="23">
        <f>ROUND(E55*F55,2)</f>
        <v>0</v>
      </c>
      <c r="H55" s="23">
        <f>ROUND(E55-G55,2)</f>
        <v>43.29</v>
      </c>
    </row>
    <row r="56" spans="1:8" x14ac:dyDescent="0.3">
      <c r="A56" s="13" t="s">
        <v>116</v>
      </c>
      <c r="C56" s="23"/>
      <c r="E56" s="23"/>
    </row>
    <row r="57" spans="1:8" x14ac:dyDescent="0.3">
      <c r="A57" s="14" t="s">
        <v>117</v>
      </c>
      <c r="B57" s="14" t="s">
        <v>48</v>
      </c>
      <c r="C57" s="15">
        <v>8</v>
      </c>
      <c r="D57" s="14">
        <v>1</v>
      </c>
      <c r="E57" s="23">
        <f>ROUND(C57*D57,2)</f>
        <v>8</v>
      </c>
      <c r="F57" s="16">
        <v>0</v>
      </c>
      <c r="G57" s="23">
        <f>ROUND(E57*F57,2)</f>
        <v>0</v>
      </c>
      <c r="H57" s="23">
        <f>ROUND(E57-G57,2)</f>
        <v>8</v>
      </c>
    </row>
    <row r="58" spans="1:8" x14ac:dyDescent="0.3">
      <c r="A58" s="13" t="s">
        <v>118</v>
      </c>
      <c r="C58" s="23"/>
      <c r="E58" s="23"/>
    </row>
    <row r="59" spans="1:8" x14ac:dyDescent="0.3">
      <c r="A59" s="14" t="s">
        <v>119</v>
      </c>
      <c r="B59" s="14" t="s">
        <v>48</v>
      </c>
      <c r="C59" s="15">
        <v>10</v>
      </c>
      <c r="D59" s="14">
        <v>0.33300000000000002</v>
      </c>
      <c r="E59" s="23">
        <f>ROUND(C59*D59,2)</f>
        <v>3.33</v>
      </c>
      <c r="F59" s="16">
        <v>0</v>
      </c>
      <c r="G59" s="23">
        <f>ROUND(E59*F59,2)</f>
        <v>0</v>
      </c>
      <c r="H59" s="23">
        <f>ROUND(E59-G59,2)</f>
        <v>3.33</v>
      </c>
    </row>
    <row r="60" spans="1:8" x14ac:dyDescent="0.3">
      <c r="A60" s="13" t="s">
        <v>37</v>
      </c>
      <c r="C60" s="23"/>
      <c r="E60" s="23"/>
    </row>
    <row r="61" spans="1:8" x14ac:dyDescent="0.3">
      <c r="A61" s="14" t="s">
        <v>38</v>
      </c>
      <c r="B61" s="14" t="s">
        <v>39</v>
      </c>
      <c r="C61" s="15">
        <v>17.940000000000001</v>
      </c>
      <c r="D61" s="14">
        <v>0.27129999999999999</v>
      </c>
      <c r="E61" s="23">
        <f>ROUND(C61*D61,2)</f>
        <v>4.87</v>
      </c>
      <c r="F61" s="16">
        <v>0</v>
      </c>
      <c r="G61" s="23">
        <f>ROUND(E61*F61,2)</f>
        <v>0</v>
      </c>
      <c r="H61" s="23">
        <f>ROUND(E61-G61,2)</f>
        <v>4.87</v>
      </c>
    </row>
    <row r="62" spans="1:8" x14ac:dyDescent="0.3">
      <c r="A62" s="14" t="s">
        <v>91</v>
      </c>
      <c r="B62" s="14" t="s">
        <v>39</v>
      </c>
      <c r="C62" s="15">
        <v>17.940000000000001</v>
      </c>
      <c r="D62" s="14">
        <v>0.20760000000000001</v>
      </c>
      <c r="E62" s="23">
        <f>ROUND(C62*D62,2)</f>
        <v>3.72</v>
      </c>
      <c r="F62" s="16">
        <v>0</v>
      </c>
      <c r="G62" s="23">
        <f>ROUND(E62*F62,2)</f>
        <v>0</v>
      </c>
      <c r="H62" s="23">
        <f>ROUND(E62-G62,2)</f>
        <v>3.72</v>
      </c>
    </row>
    <row r="63" spans="1:8" x14ac:dyDescent="0.3">
      <c r="A63" s="13" t="s">
        <v>43</v>
      </c>
      <c r="C63" s="23"/>
      <c r="E63" s="23"/>
    </row>
    <row r="64" spans="1:8" x14ac:dyDescent="0.3">
      <c r="A64" s="14" t="s">
        <v>42</v>
      </c>
      <c r="B64" s="14" t="s">
        <v>39</v>
      </c>
      <c r="C64" s="15">
        <v>9.06</v>
      </c>
      <c r="D64" s="14">
        <v>9.98E-2</v>
      </c>
      <c r="E64" s="23">
        <f>ROUND(C64*D64,2)</f>
        <v>0.9</v>
      </c>
      <c r="F64" s="16">
        <v>0</v>
      </c>
      <c r="G64" s="23">
        <f>ROUND(E64*F64,2)</f>
        <v>0</v>
      </c>
      <c r="H64" s="23">
        <f>ROUND(E64-G64,2)</f>
        <v>0.9</v>
      </c>
    </row>
    <row r="65" spans="1:8" x14ac:dyDescent="0.3">
      <c r="A65" s="14" t="s">
        <v>91</v>
      </c>
      <c r="B65" s="14" t="s">
        <v>39</v>
      </c>
      <c r="C65" s="15">
        <v>9.06</v>
      </c>
      <c r="D65" s="14">
        <v>0.18990000000000001</v>
      </c>
      <c r="E65" s="23">
        <f>ROUND(C65*D65,2)</f>
        <v>1.72</v>
      </c>
      <c r="F65" s="16">
        <v>0</v>
      </c>
      <c r="G65" s="23">
        <f>ROUND(E65*F65,2)</f>
        <v>0</v>
      </c>
      <c r="H65" s="23">
        <f>ROUND(E65-G65,2)</f>
        <v>1.72</v>
      </c>
    </row>
    <row r="66" spans="1:8" x14ac:dyDescent="0.3">
      <c r="A66" s="14" t="s">
        <v>44</v>
      </c>
      <c r="B66" s="14" t="s">
        <v>39</v>
      </c>
      <c r="C66" s="15">
        <v>17.93</v>
      </c>
      <c r="D66" s="14">
        <v>0.3831</v>
      </c>
      <c r="E66" s="23">
        <f>ROUND(C66*D66,2)</f>
        <v>6.87</v>
      </c>
      <c r="F66" s="16">
        <v>0</v>
      </c>
      <c r="G66" s="23">
        <f>ROUND(E66*F66,2)</f>
        <v>0</v>
      </c>
      <c r="H66" s="23">
        <f>ROUND(E66-G66,2)</f>
        <v>6.87</v>
      </c>
    </row>
    <row r="67" spans="1:8" x14ac:dyDescent="0.3">
      <c r="A67" s="13" t="s">
        <v>45</v>
      </c>
      <c r="C67" s="23"/>
      <c r="E67" s="23"/>
    </row>
    <row r="68" spans="1:8" x14ac:dyDescent="0.3">
      <c r="A68" s="14" t="s">
        <v>38</v>
      </c>
      <c r="B68" s="14" t="s">
        <v>19</v>
      </c>
      <c r="C68" s="15">
        <v>3.44</v>
      </c>
      <c r="D68" s="14">
        <v>4.1890999999999998</v>
      </c>
      <c r="E68" s="23">
        <f>ROUND(C68*D68,2)</f>
        <v>14.41</v>
      </c>
      <c r="F68" s="16">
        <v>0</v>
      </c>
      <c r="G68" s="23">
        <f>ROUND(E68*F68,2)</f>
        <v>0</v>
      </c>
      <c r="H68" s="23">
        <f>ROUND(E68-G68,2)</f>
        <v>14.41</v>
      </c>
    </row>
    <row r="69" spans="1:8" x14ac:dyDescent="0.3">
      <c r="A69" s="14" t="s">
        <v>91</v>
      </c>
      <c r="B69" s="14" t="s">
        <v>19</v>
      </c>
      <c r="C69" s="15">
        <v>3.44</v>
      </c>
      <c r="D69" s="14">
        <v>4.8836000000000004</v>
      </c>
      <c r="E69" s="23">
        <f>ROUND(C69*D69,2)</f>
        <v>16.8</v>
      </c>
      <c r="F69" s="16">
        <v>0</v>
      </c>
      <c r="G69" s="23">
        <f>ROUND(E69*F69,2)</f>
        <v>0</v>
      </c>
      <c r="H69" s="23">
        <f>ROUND(E69-G69,2)</f>
        <v>16.8</v>
      </c>
    </row>
    <row r="70" spans="1:8" x14ac:dyDescent="0.3">
      <c r="A70" s="13" t="s">
        <v>47</v>
      </c>
      <c r="C70" s="23"/>
      <c r="E70" s="23"/>
    </row>
    <row r="71" spans="1:8" x14ac:dyDescent="0.3">
      <c r="A71" s="14" t="s">
        <v>42</v>
      </c>
      <c r="B71" s="14" t="s">
        <v>48</v>
      </c>
      <c r="C71" s="15">
        <v>7.38</v>
      </c>
      <c r="D71" s="14">
        <v>1</v>
      </c>
      <c r="E71" s="23">
        <f>ROUND(C71*D71,2)</f>
        <v>7.38</v>
      </c>
      <c r="F71" s="16">
        <v>0</v>
      </c>
      <c r="G71" s="23">
        <f>ROUND(E71*F71,2)</f>
        <v>0</v>
      </c>
      <c r="H71" s="23">
        <f t="shared" ref="H71:H76" si="6">ROUND(E71-G71,2)</f>
        <v>7.38</v>
      </c>
    </row>
    <row r="72" spans="1:8" x14ac:dyDescent="0.3">
      <c r="A72" s="14" t="s">
        <v>38</v>
      </c>
      <c r="B72" s="14" t="s">
        <v>48</v>
      </c>
      <c r="C72" s="15">
        <v>3.04</v>
      </c>
      <c r="D72" s="14">
        <v>1</v>
      </c>
      <c r="E72" s="23">
        <f>ROUND(C72*D72,2)</f>
        <v>3.04</v>
      </c>
      <c r="F72" s="16">
        <v>0</v>
      </c>
      <c r="G72" s="23">
        <f>ROUND(E72*F72,2)</f>
        <v>0</v>
      </c>
      <c r="H72" s="23">
        <f t="shared" si="6"/>
        <v>3.04</v>
      </c>
    </row>
    <row r="73" spans="1:8" x14ac:dyDescent="0.3">
      <c r="A73" s="14" t="s">
        <v>91</v>
      </c>
      <c r="B73" s="14" t="s">
        <v>48</v>
      </c>
      <c r="C73" s="15">
        <v>25.96</v>
      </c>
      <c r="D73" s="14">
        <v>1</v>
      </c>
      <c r="E73" s="23">
        <f>ROUND(C73*D73,2)</f>
        <v>25.96</v>
      </c>
      <c r="F73" s="16">
        <v>0</v>
      </c>
      <c r="G73" s="23">
        <f>ROUND(E73*F73,2)</f>
        <v>0</v>
      </c>
      <c r="H73" s="23">
        <f t="shared" si="6"/>
        <v>25.96</v>
      </c>
    </row>
    <row r="74" spans="1:8" x14ac:dyDescent="0.3">
      <c r="A74" s="9" t="s">
        <v>49</v>
      </c>
      <c r="B74" s="9" t="s">
        <v>48</v>
      </c>
      <c r="C74" s="10">
        <v>29.91</v>
      </c>
      <c r="D74" s="9">
        <v>1</v>
      </c>
      <c r="E74" s="22">
        <f>ROUND(C74*D74,2)</f>
        <v>29.91</v>
      </c>
      <c r="F74" s="11">
        <v>0</v>
      </c>
      <c r="G74" s="22">
        <f>ROUND(E74*F74,2)</f>
        <v>0</v>
      </c>
      <c r="H74" s="22">
        <f t="shared" si="6"/>
        <v>29.91</v>
      </c>
    </row>
    <row r="75" spans="1:8" x14ac:dyDescent="0.3">
      <c r="A75" s="7" t="s">
        <v>50</v>
      </c>
      <c r="C75" s="23"/>
      <c r="E75" s="23">
        <f>SUM(E13:E74)</f>
        <v>877.11999999999978</v>
      </c>
      <c r="G75" s="12">
        <f>SUM(G13:G74)</f>
        <v>0</v>
      </c>
      <c r="H75" s="12">
        <f t="shared" si="6"/>
        <v>877.12</v>
      </c>
    </row>
    <row r="76" spans="1:8" x14ac:dyDescent="0.3">
      <c r="A76" s="7" t="s">
        <v>51</v>
      </c>
      <c r="C76" s="23"/>
      <c r="E76" s="23">
        <f>+E9-E75</f>
        <v>189.08000000000027</v>
      </c>
      <c r="G76" s="12">
        <f>+G9-G75</f>
        <v>0</v>
      </c>
      <c r="H76" s="12">
        <f t="shared" si="6"/>
        <v>189.08</v>
      </c>
    </row>
    <row r="77" spans="1:8" x14ac:dyDescent="0.3">
      <c r="A77" t="s">
        <v>12</v>
      </c>
      <c r="C77" s="23"/>
      <c r="E77" s="23"/>
    </row>
    <row r="78" spans="1:8" x14ac:dyDescent="0.3">
      <c r="A78" s="7" t="s">
        <v>52</v>
      </c>
      <c r="C78" s="23"/>
      <c r="E78" s="23"/>
    </row>
    <row r="79" spans="1:8" x14ac:dyDescent="0.3">
      <c r="A79" s="14" t="s">
        <v>42</v>
      </c>
      <c r="B79" s="14" t="s">
        <v>48</v>
      </c>
      <c r="C79" s="15">
        <v>12.08</v>
      </c>
      <c r="D79" s="14">
        <v>1</v>
      </c>
      <c r="E79" s="23">
        <f>ROUND(C79*D79,2)</f>
        <v>12.08</v>
      </c>
      <c r="F79" s="16">
        <v>0</v>
      </c>
      <c r="G79" s="23">
        <f>ROUND(E79*F79,2)</f>
        <v>0</v>
      </c>
      <c r="H79" s="23">
        <f t="shared" ref="H79:H84" si="7">ROUND(E79-G79,2)</f>
        <v>12.08</v>
      </c>
    </row>
    <row r="80" spans="1:8" x14ac:dyDescent="0.3">
      <c r="A80" s="14" t="s">
        <v>38</v>
      </c>
      <c r="B80" s="14" t="s">
        <v>48</v>
      </c>
      <c r="C80" s="15">
        <v>23.41</v>
      </c>
      <c r="D80" s="14">
        <v>1</v>
      </c>
      <c r="E80" s="23">
        <f>ROUND(C80*D80,2)</f>
        <v>23.41</v>
      </c>
      <c r="F80" s="16">
        <v>0</v>
      </c>
      <c r="G80" s="23">
        <f>ROUND(E80*F80,2)</f>
        <v>0</v>
      </c>
      <c r="H80" s="23">
        <f t="shared" si="7"/>
        <v>23.41</v>
      </c>
    </row>
    <row r="81" spans="1:8" x14ac:dyDescent="0.3">
      <c r="A81" s="9" t="s">
        <v>91</v>
      </c>
      <c r="B81" s="9" t="s">
        <v>48</v>
      </c>
      <c r="C81" s="10">
        <v>126.29</v>
      </c>
      <c r="D81" s="9">
        <v>1</v>
      </c>
      <c r="E81" s="22">
        <f>ROUND(C81*D81,2)</f>
        <v>126.29</v>
      </c>
      <c r="F81" s="11">
        <v>0</v>
      </c>
      <c r="G81" s="22">
        <f>ROUND(E81*F81,2)</f>
        <v>0</v>
      </c>
      <c r="H81" s="22">
        <f t="shared" si="7"/>
        <v>126.29</v>
      </c>
    </row>
    <row r="82" spans="1:8" x14ac:dyDescent="0.3">
      <c r="A82" s="7" t="s">
        <v>53</v>
      </c>
      <c r="C82" s="23"/>
      <c r="E82" s="23">
        <f>SUM(E79:E81)</f>
        <v>161.78</v>
      </c>
      <c r="G82" s="12">
        <f>SUM(G79:G81)</f>
        <v>0</v>
      </c>
      <c r="H82" s="12">
        <f t="shared" si="7"/>
        <v>161.78</v>
      </c>
    </row>
    <row r="83" spans="1:8" x14ac:dyDescent="0.3">
      <c r="A83" s="7" t="s">
        <v>54</v>
      </c>
      <c r="C83" s="23"/>
      <c r="E83" s="23">
        <f>+E75+E82</f>
        <v>1038.8999999999999</v>
      </c>
      <c r="G83" s="12">
        <f>+G75+G82</f>
        <v>0</v>
      </c>
      <c r="H83" s="12">
        <f t="shared" si="7"/>
        <v>1038.9000000000001</v>
      </c>
    </row>
    <row r="84" spans="1:8" x14ac:dyDescent="0.3">
      <c r="A84" s="7" t="s">
        <v>55</v>
      </c>
      <c r="C84" s="23"/>
      <c r="E84" s="23">
        <f>+E9-E83</f>
        <v>27.300000000000182</v>
      </c>
      <c r="G84" s="12">
        <f>+G9-G83</f>
        <v>0</v>
      </c>
      <c r="H84" s="12">
        <f t="shared" si="7"/>
        <v>27.3</v>
      </c>
    </row>
    <row r="85" spans="1:8" x14ac:dyDescent="0.3">
      <c r="A85" t="s">
        <v>120</v>
      </c>
      <c r="C85" s="23"/>
      <c r="E85" s="23"/>
    </row>
    <row r="86" spans="1:8" x14ac:dyDescent="0.3">
      <c r="A86" t="s">
        <v>425</v>
      </c>
      <c r="C86" s="23"/>
      <c r="E86" s="23"/>
    </row>
    <row r="87" spans="1:8" x14ac:dyDescent="0.3">
      <c r="C87" s="23"/>
      <c r="E87" s="23"/>
    </row>
    <row r="88" spans="1:8" x14ac:dyDescent="0.3">
      <c r="A88" s="7" t="s">
        <v>121</v>
      </c>
      <c r="C88" s="23"/>
      <c r="E88" s="23"/>
    </row>
    <row r="89" spans="1:8" x14ac:dyDescent="0.3">
      <c r="A89" s="7" t="s">
        <v>122</v>
      </c>
      <c r="C89" s="23"/>
      <c r="E89" s="23"/>
    </row>
    <row r="90" spans="1:8" x14ac:dyDescent="0.3">
      <c r="A90" s="7"/>
      <c r="C90" s="23"/>
      <c r="E90" s="23"/>
    </row>
    <row r="98" spans="1:19" x14ac:dyDescent="0.3">
      <c r="A98" t="str" cm="1">
        <f t="array" aca="1" ref="A98" ca="1">MID(CELL("filename",A1),FIND("]",CELL("filename",A1))+1,256)</f>
        <v>cotton4</v>
      </c>
    </row>
    <row r="99" spans="1:19" x14ac:dyDescent="0.3">
      <c r="A99" s="7" t="s">
        <v>50</v>
      </c>
      <c r="E99" s="25">
        <f>VLOOKUP(A99,$A$1:$H$98,5,FALSE)</f>
        <v>877.11999999999978</v>
      </c>
    </row>
    <row r="100" spans="1:19" x14ac:dyDescent="0.3">
      <c r="A100" s="7" t="s">
        <v>293</v>
      </c>
      <c r="E100" s="25">
        <f>VLOOKUP(A100,$A$1:$H$98,5,FALSE)</f>
        <v>161.78</v>
      </c>
    </row>
    <row r="101" spans="1:19" x14ac:dyDescent="0.3">
      <c r="A101" s="7" t="s">
        <v>294</v>
      </c>
      <c r="E101" s="25">
        <f t="shared" ref="E101:E102" si="8">VLOOKUP(A101,$A$1:$H$98,5,FALSE)</f>
        <v>1038.8999999999999</v>
      </c>
    </row>
    <row r="102" spans="1:19" x14ac:dyDescent="0.3">
      <c r="A102" s="7" t="s">
        <v>55</v>
      </c>
      <c r="E102" s="25">
        <f t="shared" si="8"/>
        <v>27.300000000000182</v>
      </c>
    </row>
    <row r="103" spans="1:19" x14ac:dyDescent="0.3">
      <c r="A103" s="21"/>
    </row>
    <row r="104" spans="1:19" x14ac:dyDescent="0.3">
      <c r="A104" s="21" t="s">
        <v>255</v>
      </c>
    </row>
    <row r="105" spans="1:19" x14ac:dyDescent="0.3">
      <c r="A105" s="25">
        <f>E102</f>
        <v>27.300000000000182</v>
      </c>
      <c r="B105" s="25">
        <f ca="1">C105-Calculator!$B$16</f>
        <v>-0.15999999999999998</v>
      </c>
      <c r="C105" s="25">
        <f ca="1">D105-Calculator!$B$16</f>
        <v>0.14000000000000001</v>
      </c>
      <c r="D105" s="25">
        <f ca="1">E105-Calculator!$B$16</f>
        <v>0.44</v>
      </c>
      <c r="E105" s="25" cm="1">
        <f t="array" aca="1" ref="E105" ca="1">IF(MID(CELL("filename",A1),FIND("]",CELL("filename",A1))+1,256)=Calculator!AR2,Calculator!B15,C7)</f>
        <v>0.74</v>
      </c>
      <c r="F105" s="25">
        <f ca="1">E105+Calculator!$B$16</f>
        <v>1.04</v>
      </c>
      <c r="G105" s="25">
        <f ca="1">F105+Calculator!$B$16</f>
        <v>1.34</v>
      </c>
      <c r="H105" s="25">
        <f ca="1">G105+Calculator!$B$16</f>
        <v>1.6400000000000001</v>
      </c>
    </row>
    <row r="106" spans="1:19" x14ac:dyDescent="0.3">
      <c r="A106">
        <f ca="1">A107-Calculator!$B$12</f>
        <v>1185</v>
      </c>
      <c r="B106" s="12">
        <f t="dataTable" ref="B106:H112" dt2D="1" dtr="1" r1="C7" r2="D7" ca="1"/>
        <v>-1050.3</v>
      </c>
      <c r="C106" s="12">
        <v>-1761.3</v>
      </c>
      <c r="D106" s="12">
        <v>-2116.7999999999997</v>
      </c>
      <c r="E106" s="12">
        <v>-2116.7999999999997</v>
      </c>
      <c r="F106" s="12">
        <v>-1761.3</v>
      </c>
      <c r="G106" s="12">
        <v>-1050.3</v>
      </c>
      <c r="H106" s="12">
        <v>16.200000000000045</v>
      </c>
      <c r="I106" s="12"/>
      <c r="S106" s="12"/>
    </row>
    <row r="107" spans="1:19" x14ac:dyDescent="0.3">
      <c r="A107">
        <f ca="1">A108-Calculator!$B$12</f>
        <v>1190</v>
      </c>
      <c r="B107" s="12">
        <v>-1048.6999999999998</v>
      </c>
      <c r="C107" s="12">
        <v>-1753.6999999999998</v>
      </c>
      <c r="D107" s="12">
        <v>-2106.1999999999998</v>
      </c>
      <c r="E107" s="12">
        <v>-2106.1999999999998</v>
      </c>
      <c r="F107" s="12">
        <v>-1753.6999999999998</v>
      </c>
      <c r="G107" s="12">
        <v>-1048.6999999999998</v>
      </c>
      <c r="H107" s="12">
        <v>8.8000000000001819</v>
      </c>
      <c r="I107" s="12"/>
      <c r="S107" s="12"/>
    </row>
    <row r="108" spans="1:19" x14ac:dyDescent="0.3">
      <c r="A108">
        <f ca="1">A109-Calculator!$B$12</f>
        <v>1195</v>
      </c>
      <c r="B108" s="12">
        <v>-1047.8999999999999</v>
      </c>
      <c r="C108" s="12">
        <v>-1749.8999999999999</v>
      </c>
      <c r="D108" s="12">
        <v>-2100.8999999999996</v>
      </c>
      <c r="E108" s="12">
        <v>-2100.8999999999996</v>
      </c>
      <c r="F108" s="12">
        <v>-1749.8999999999999</v>
      </c>
      <c r="G108" s="12">
        <v>-1047.8999999999999</v>
      </c>
      <c r="H108" s="12">
        <v>5.1000000000001364</v>
      </c>
      <c r="I108" s="12"/>
      <c r="S108" s="12"/>
    </row>
    <row r="109" spans="1:19" x14ac:dyDescent="0.3">
      <c r="A109" cm="1">
        <f t="array" aca="1" ref="A109" ca="1">IF(MID(CELL("filename",A1),FIND("]",CELL("filename",A1))+1,256)=Calculator!AR2,Calculator!B11,D7)</f>
        <v>1200</v>
      </c>
      <c r="B109" s="12">
        <v>-1047.8999999999999</v>
      </c>
      <c r="C109" s="12">
        <v>-1749.8999999999999</v>
      </c>
      <c r="D109" s="12">
        <v>-2100.8999999999996</v>
      </c>
      <c r="E109" s="12">
        <v>-2100.8999999999996</v>
      </c>
      <c r="F109" s="12">
        <v>-1749.8999999999999</v>
      </c>
      <c r="G109" s="12">
        <v>-1047.8999999999999</v>
      </c>
      <c r="H109" s="12">
        <v>5.1000000000001364</v>
      </c>
      <c r="I109" s="12"/>
      <c r="S109" s="12"/>
    </row>
    <row r="110" spans="1:19" x14ac:dyDescent="0.3">
      <c r="A110">
        <f ca="1">A109+Calculator!$B$12</f>
        <v>1205</v>
      </c>
      <c r="B110" s="12">
        <v>-1048.6999999999998</v>
      </c>
      <c r="C110" s="12">
        <v>-1753.6999999999998</v>
      </c>
      <c r="D110" s="12">
        <v>-2106.1999999999998</v>
      </c>
      <c r="E110" s="12">
        <v>-2106.1999999999998</v>
      </c>
      <c r="F110" s="12">
        <v>-1753.6999999999998</v>
      </c>
      <c r="G110" s="12">
        <v>-1048.6999999999998</v>
      </c>
      <c r="H110" s="12">
        <v>8.8000000000001819</v>
      </c>
      <c r="I110" s="12"/>
      <c r="S110" s="12"/>
    </row>
    <row r="111" spans="1:19" x14ac:dyDescent="0.3">
      <c r="A111">
        <f ca="1">A110+Calculator!$B$12</f>
        <v>1210</v>
      </c>
      <c r="B111" s="12">
        <v>-1050.3</v>
      </c>
      <c r="C111" s="12">
        <v>-1761.3</v>
      </c>
      <c r="D111" s="12">
        <v>-2116.7999999999997</v>
      </c>
      <c r="E111" s="12">
        <v>-2116.7999999999997</v>
      </c>
      <c r="F111" s="12">
        <v>-1761.3</v>
      </c>
      <c r="G111" s="12">
        <v>-1050.3</v>
      </c>
      <c r="H111" s="12">
        <v>16.200000000000045</v>
      </c>
      <c r="I111" s="12"/>
      <c r="S111" s="12"/>
    </row>
    <row r="112" spans="1:19" x14ac:dyDescent="0.3">
      <c r="A112">
        <f ca="1">A111+Calculator!$B$12</f>
        <v>1215</v>
      </c>
      <c r="B112" s="12">
        <v>-1052.6999999999998</v>
      </c>
      <c r="C112" s="12">
        <v>-1772.6999999999998</v>
      </c>
      <c r="D112" s="12">
        <v>-2132.6999999999998</v>
      </c>
      <c r="E112" s="12">
        <v>-2132.6999999999998</v>
      </c>
      <c r="F112" s="12">
        <v>-1772.6999999999998</v>
      </c>
      <c r="G112" s="12">
        <v>-1052.6999999999998</v>
      </c>
      <c r="H112" s="12">
        <v>27.300000000000182</v>
      </c>
      <c r="I112" s="12"/>
      <c r="S112" s="12"/>
    </row>
    <row r="114" spans="1:14" x14ac:dyDescent="0.3">
      <c r="K114" s="21"/>
    </row>
    <row r="115" spans="1:14" x14ac:dyDescent="0.3">
      <c r="A115" s="21" t="s">
        <v>256</v>
      </c>
    </row>
    <row r="116" spans="1:14" x14ac:dyDescent="0.3">
      <c r="A116" s="25">
        <f>E102</f>
        <v>27.300000000000182</v>
      </c>
      <c r="B116">
        <f ca="1">C116-Calculator!$C$28</f>
        <v>0.41000000000000003</v>
      </c>
      <c r="C116">
        <f ca="1">D116-Calculator!$C$28</f>
        <v>0.52</v>
      </c>
      <c r="D116">
        <f ca="1">E116-Calculator!$C$28</f>
        <v>0.63</v>
      </c>
      <c r="E116" cm="1">
        <f t="array" aca="1" ref="E116" ca="1">IF(MID(CELL("filename",A1),FIND("]",CELL("filename",A1))+1,256)=Calculator!AS2,Calculator!B28,C7)</f>
        <v>0.74</v>
      </c>
      <c r="F116">
        <f ca="1">E116+Calculator!$C$28</f>
        <v>0.85</v>
      </c>
      <c r="G116">
        <f ca="1">F116+Calculator!$C$28</f>
        <v>0.96</v>
      </c>
      <c r="H116">
        <f ca="1">G116+Calculator!$C$28</f>
        <v>1.07</v>
      </c>
      <c r="N116" s="12"/>
    </row>
    <row r="117" spans="1:14" x14ac:dyDescent="0.3">
      <c r="A117">
        <f ca="1">A118-Calculator!$B$25</f>
        <v>1185</v>
      </c>
      <c r="B117" s="12">
        <f t="dataTable" ref="B117:H123" dt2D="1" dtr="1" r1="C7" r2="D7" ca="1"/>
        <v>-374.84999999999991</v>
      </c>
      <c r="C117" s="12">
        <v>-635.54999999999984</v>
      </c>
      <c r="D117" s="12">
        <v>-765.89999999999986</v>
      </c>
      <c r="E117" s="12">
        <v>-765.89999999999986</v>
      </c>
      <c r="F117" s="12">
        <v>-635.54999999999984</v>
      </c>
      <c r="G117" s="12">
        <v>-374.84999999999991</v>
      </c>
      <c r="H117" s="12">
        <v>16.200000000000045</v>
      </c>
      <c r="N117" s="12"/>
    </row>
    <row r="118" spans="1:14" x14ac:dyDescent="0.3">
      <c r="A118">
        <f ca="1">A119-Calculator!$B$25</f>
        <v>1190</v>
      </c>
      <c r="B118" s="12">
        <v>-378.94999999999982</v>
      </c>
      <c r="C118" s="12">
        <v>-637.44999999999982</v>
      </c>
      <c r="D118" s="12">
        <v>-766.69999999999982</v>
      </c>
      <c r="E118" s="12">
        <v>-766.69999999999982</v>
      </c>
      <c r="F118" s="12">
        <v>-637.44999999999982</v>
      </c>
      <c r="G118" s="12">
        <v>-378.94999999999982</v>
      </c>
      <c r="H118" s="12">
        <v>8.8000000000001819</v>
      </c>
      <c r="N118" s="12"/>
    </row>
    <row r="119" spans="1:14" x14ac:dyDescent="0.3">
      <c r="A119">
        <f ca="1">A120-Calculator!$B$25</f>
        <v>1195</v>
      </c>
      <c r="B119" s="12">
        <v>-380.99999999999989</v>
      </c>
      <c r="C119" s="12">
        <v>-638.39999999999986</v>
      </c>
      <c r="D119" s="12">
        <v>-767.09999999999991</v>
      </c>
      <c r="E119" s="12">
        <v>-767.09999999999991</v>
      </c>
      <c r="F119" s="12">
        <v>-638.39999999999986</v>
      </c>
      <c r="G119" s="12">
        <v>-380.99999999999989</v>
      </c>
      <c r="H119" s="12">
        <v>5.1000000000001364</v>
      </c>
      <c r="N119" s="12"/>
    </row>
    <row r="120" spans="1:14" x14ac:dyDescent="0.3">
      <c r="A120" cm="1">
        <f t="array" aca="1" ref="A120" ca="1">IF(MID(CELL("filename",A1),FIND("]",CELL("filename",A1))+1,256)=Calculator!AS2,Calculator!B24,D7)</f>
        <v>1200</v>
      </c>
      <c r="B120" s="12">
        <v>-380.99999999999989</v>
      </c>
      <c r="C120" s="12">
        <v>-638.39999999999986</v>
      </c>
      <c r="D120" s="12">
        <v>-767.09999999999991</v>
      </c>
      <c r="E120" s="12">
        <v>-767.09999999999991</v>
      </c>
      <c r="F120" s="12">
        <v>-638.39999999999986</v>
      </c>
      <c r="G120" s="12">
        <v>-380.99999999999989</v>
      </c>
      <c r="H120" s="12">
        <v>5.1000000000001364</v>
      </c>
      <c r="N120" s="12"/>
    </row>
    <row r="121" spans="1:14" x14ac:dyDescent="0.3">
      <c r="A121">
        <f ca="1">A120+Calculator!$B$25</f>
        <v>1205</v>
      </c>
      <c r="B121" s="12">
        <v>-378.94999999999982</v>
      </c>
      <c r="C121" s="12">
        <v>-637.44999999999982</v>
      </c>
      <c r="D121" s="12">
        <v>-766.69999999999982</v>
      </c>
      <c r="E121" s="12">
        <v>-766.69999999999982</v>
      </c>
      <c r="F121" s="12">
        <v>-637.44999999999982</v>
      </c>
      <c r="G121" s="12">
        <v>-378.94999999999982</v>
      </c>
      <c r="H121" s="12">
        <v>8.8000000000001819</v>
      </c>
      <c r="N121" s="12"/>
    </row>
    <row r="122" spans="1:14" x14ac:dyDescent="0.3">
      <c r="A122">
        <f ca="1">A121+Calculator!$B$25</f>
        <v>1210</v>
      </c>
      <c r="B122" s="12">
        <v>-374.84999999999991</v>
      </c>
      <c r="C122" s="12">
        <v>-635.54999999999984</v>
      </c>
      <c r="D122" s="12">
        <v>-765.89999999999986</v>
      </c>
      <c r="E122" s="12">
        <v>-765.89999999999986</v>
      </c>
      <c r="F122" s="12">
        <v>-635.54999999999984</v>
      </c>
      <c r="G122" s="12">
        <v>-374.84999999999991</v>
      </c>
      <c r="H122" s="12">
        <v>16.200000000000045</v>
      </c>
      <c r="N122" s="12"/>
    </row>
    <row r="123" spans="1:14" x14ac:dyDescent="0.3">
      <c r="A123">
        <f ca="1">A122+Calculator!$B$25</f>
        <v>1215</v>
      </c>
      <c r="B123" s="12">
        <v>-368.69999999999982</v>
      </c>
      <c r="C123" s="12">
        <v>-632.69999999999982</v>
      </c>
      <c r="D123" s="12">
        <v>-764.69999999999982</v>
      </c>
      <c r="E123" s="12">
        <v>-764.69999999999982</v>
      </c>
      <c r="F123" s="12">
        <v>-632.69999999999982</v>
      </c>
      <c r="G123" s="12">
        <v>-368.69999999999982</v>
      </c>
      <c r="H123" s="12">
        <v>27.300000000000182</v>
      </c>
      <c r="N123" s="12"/>
    </row>
    <row r="124" spans="1:14" x14ac:dyDescent="0.3">
      <c r="D124" s="12"/>
      <c r="N124" s="12"/>
    </row>
    <row r="125" spans="1:14" x14ac:dyDescent="0.3">
      <c r="D125" s="12"/>
      <c r="N125" s="12"/>
    </row>
    <row r="126" spans="1:14" x14ac:dyDescent="0.3">
      <c r="D126" s="12"/>
      <c r="N126" s="12"/>
    </row>
    <row r="127" spans="1:14" x14ac:dyDescent="0.3">
      <c r="N127" s="12"/>
    </row>
    <row r="128" spans="1:14" x14ac:dyDescent="0.3">
      <c r="D128" s="12"/>
    </row>
    <row r="129" spans="4:14" x14ac:dyDescent="0.3">
      <c r="D129" s="12"/>
      <c r="N129" s="12"/>
    </row>
    <row r="130" spans="4:14" x14ac:dyDescent="0.3">
      <c r="D130" s="12"/>
      <c r="N130" s="12"/>
    </row>
    <row r="131" spans="4:14" x14ac:dyDescent="0.3">
      <c r="D131" s="12"/>
      <c r="N131" s="12"/>
    </row>
    <row r="132" spans="4:14" x14ac:dyDescent="0.3">
      <c r="D132" s="12"/>
    </row>
    <row r="133" spans="4:14" x14ac:dyDescent="0.3">
      <c r="D133" s="12"/>
      <c r="N133" s="12"/>
    </row>
    <row r="134" spans="4:14" x14ac:dyDescent="0.3">
      <c r="D134" s="12"/>
      <c r="N134" s="12"/>
    </row>
    <row r="135" spans="4:14" x14ac:dyDescent="0.3">
      <c r="N135" s="12"/>
    </row>
    <row r="136" spans="4:14" x14ac:dyDescent="0.3">
      <c r="D136" s="12"/>
      <c r="N136" s="12"/>
    </row>
    <row r="137" spans="4:14" x14ac:dyDescent="0.3">
      <c r="D137" s="12"/>
      <c r="N137" s="12"/>
    </row>
    <row r="138" spans="4:14" x14ac:dyDescent="0.3">
      <c r="D138" s="12"/>
      <c r="N138" s="12"/>
    </row>
    <row r="139" spans="4:14" x14ac:dyDescent="0.3">
      <c r="D139" s="12"/>
      <c r="N139" s="12"/>
    </row>
    <row r="140" spans="4:14" x14ac:dyDescent="0.3">
      <c r="D140" s="12"/>
    </row>
    <row r="141" spans="4:14" x14ac:dyDescent="0.3">
      <c r="D141" s="12"/>
      <c r="N141" s="12"/>
    </row>
    <row r="142" spans="4:14" x14ac:dyDescent="0.3">
      <c r="D142" s="12"/>
      <c r="N142" s="12"/>
    </row>
    <row r="143" spans="4:14" x14ac:dyDescent="0.3">
      <c r="N143" s="12"/>
    </row>
    <row r="144" spans="4:14" x14ac:dyDescent="0.3">
      <c r="N144" s="12"/>
    </row>
    <row r="145" spans="14:14" x14ac:dyDescent="0.3">
      <c r="N145" s="12"/>
    </row>
    <row r="146" spans="14:14" x14ac:dyDescent="0.3">
      <c r="N146" s="12"/>
    </row>
    <row r="147" spans="14:14" x14ac:dyDescent="0.3">
      <c r="N147" s="12"/>
    </row>
    <row r="157" spans="14:14" x14ac:dyDescent="0.3">
      <c r="N157" s="12"/>
    </row>
    <row r="158" spans="14:14" x14ac:dyDescent="0.3">
      <c r="N158" s="12"/>
    </row>
    <row r="159" spans="14:14" x14ac:dyDescent="0.3">
      <c r="N159" s="12"/>
    </row>
    <row r="160" spans="14:14" x14ac:dyDescent="0.3">
      <c r="N160" s="12"/>
    </row>
    <row r="161" spans="14:14" x14ac:dyDescent="0.3">
      <c r="N161" s="12"/>
    </row>
    <row r="162" spans="14:14" x14ac:dyDescent="0.3">
      <c r="N162" s="12"/>
    </row>
    <row r="163" spans="14:14" x14ac:dyDescent="0.3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B7A13-7514-46A6-8B49-B32177876AC2}">
  <dimension ref="A1:S163"/>
  <sheetViews>
    <sheetView topLeftCell="A98" workbookViewId="0">
      <selection activeCell="L107" sqref="L107"/>
    </sheetView>
  </sheetViews>
  <sheetFormatPr defaultRowHeight="14.4" x14ac:dyDescent="0.3"/>
  <cols>
    <col min="1" max="1" width="25.6640625" customWidth="1"/>
    <col min="2" max="2" width="16.33203125" bestFit="1" customWidth="1"/>
    <col min="3" max="3" width="10.5546875" customWidth="1"/>
    <col min="4" max="4" width="11.109375" customWidth="1"/>
    <col min="5" max="5" width="11" customWidth="1"/>
    <col min="6" max="6" width="11.77734375" customWidth="1"/>
    <col min="7" max="7" width="10.5546875" customWidth="1"/>
    <col min="8" max="8" width="11.6640625" customWidth="1"/>
    <col min="9" max="9" width="10.6640625" customWidth="1"/>
    <col min="12" max="12" width="10.6640625" customWidth="1"/>
    <col min="13" max="13" width="10.44140625" customWidth="1"/>
    <col min="14" max="14" width="10.5546875" customWidth="1"/>
    <col min="15" max="15" width="11" customWidth="1"/>
    <col min="16" max="16" width="11.33203125" customWidth="1"/>
    <col min="17" max="17" width="10.6640625" customWidth="1"/>
    <col min="18" max="18" width="9.6640625" customWidth="1"/>
  </cols>
  <sheetData>
    <row r="1" spans="1:8" x14ac:dyDescent="0.3">
      <c r="A1" s="80" t="s">
        <v>162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163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446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3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3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3">
      <c r="A10" t="s">
        <v>12</v>
      </c>
      <c r="C10" s="23"/>
      <c r="E10" s="23"/>
    </row>
    <row r="11" spans="1:8" x14ac:dyDescent="0.3">
      <c r="A11" s="7" t="s">
        <v>13</v>
      </c>
      <c r="C11" s="23"/>
      <c r="E11" s="23"/>
    </row>
    <row r="12" spans="1:8" x14ac:dyDescent="0.3">
      <c r="A12" s="13" t="s">
        <v>14</v>
      </c>
      <c r="C12" s="23"/>
      <c r="E12" s="23"/>
    </row>
    <row r="13" spans="1:8" x14ac:dyDescent="0.3">
      <c r="A13" s="14" t="s">
        <v>15</v>
      </c>
      <c r="B13" s="14" t="s">
        <v>16</v>
      </c>
      <c r="C13" s="15">
        <v>8.11</v>
      </c>
      <c r="D13" s="14">
        <v>2.5</v>
      </c>
      <c r="E13" s="23">
        <f>ROUND(C13*D13,2)</f>
        <v>20.28</v>
      </c>
      <c r="F13" s="16">
        <v>0</v>
      </c>
      <c r="G13" s="23">
        <f>ROUND(E13*F13,2)</f>
        <v>0</v>
      </c>
      <c r="H13" s="23">
        <f>ROUND(E13-G13,2)</f>
        <v>20.28</v>
      </c>
    </row>
    <row r="14" spans="1:8" x14ac:dyDescent="0.3">
      <c r="A14" s="14" t="s">
        <v>57</v>
      </c>
      <c r="B14" s="14" t="s">
        <v>16</v>
      </c>
      <c r="C14" s="15">
        <v>6.87</v>
      </c>
      <c r="D14" s="14">
        <v>5.25</v>
      </c>
      <c r="E14" s="23">
        <f>ROUND(C14*D14,2)</f>
        <v>36.07</v>
      </c>
      <c r="F14" s="16">
        <v>0</v>
      </c>
      <c r="G14" s="23">
        <f>ROUND(E14*F14,2)</f>
        <v>0</v>
      </c>
      <c r="H14" s="23">
        <f>ROUND(E14-G14,2)</f>
        <v>36.07</v>
      </c>
    </row>
    <row r="15" spans="1:8" x14ac:dyDescent="0.3">
      <c r="A15" s="13" t="s">
        <v>17</v>
      </c>
      <c r="C15" s="23"/>
      <c r="E15" s="23"/>
    </row>
    <row r="16" spans="1:8" x14ac:dyDescent="0.3">
      <c r="A16" s="14" t="s">
        <v>66</v>
      </c>
      <c r="B16" s="14" t="s">
        <v>18</v>
      </c>
      <c r="C16" s="15">
        <v>1.1399999999999999</v>
      </c>
      <c r="D16" s="14">
        <v>2.2999999999999998</v>
      </c>
      <c r="E16" s="23">
        <f>ROUND(C16*D16,2)</f>
        <v>2.62</v>
      </c>
      <c r="F16" s="16">
        <v>0</v>
      </c>
      <c r="G16" s="23">
        <f>ROUND(E16*F16,2)</f>
        <v>0</v>
      </c>
      <c r="H16" s="23">
        <f>ROUND(E16-G16,2)</f>
        <v>2.62</v>
      </c>
    </row>
    <row r="17" spans="1:8" x14ac:dyDescent="0.3">
      <c r="A17" s="14" t="s">
        <v>67</v>
      </c>
      <c r="B17" s="14" t="s">
        <v>26</v>
      </c>
      <c r="C17" s="15">
        <v>3.38</v>
      </c>
      <c r="D17" s="14">
        <v>2.3125</v>
      </c>
      <c r="E17" s="23">
        <f>ROUND(C17*D17,2)</f>
        <v>7.82</v>
      </c>
      <c r="F17" s="16">
        <v>0</v>
      </c>
      <c r="G17" s="23">
        <f>ROUND(E17*F17,2)</f>
        <v>0</v>
      </c>
      <c r="H17" s="23">
        <f>ROUND(E17-G17,2)</f>
        <v>7.82</v>
      </c>
    </row>
    <row r="18" spans="1:8" x14ac:dyDescent="0.3">
      <c r="A18" s="14" t="s">
        <v>68</v>
      </c>
      <c r="B18" s="14" t="s">
        <v>26</v>
      </c>
      <c r="C18" s="15">
        <v>11.25</v>
      </c>
      <c r="D18" s="14">
        <v>0.5</v>
      </c>
      <c r="E18" s="23">
        <f>ROUND(C18*D18,2)</f>
        <v>5.63</v>
      </c>
      <c r="F18" s="16">
        <v>0</v>
      </c>
      <c r="G18" s="23">
        <f>ROUND(E18*F18,2)</f>
        <v>0</v>
      </c>
      <c r="H18" s="23">
        <f>ROUND(E18-G18,2)</f>
        <v>5.63</v>
      </c>
    </row>
    <row r="19" spans="1:8" x14ac:dyDescent="0.3">
      <c r="A19" s="13" t="s">
        <v>69</v>
      </c>
      <c r="C19" s="23"/>
      <c r="E19" s="23"/>
    </row>
    <row r="20" spans="1:8" x14ac:dyDescent="0.3">
      <c r="A20" s="14" t="s">
        <v>70</v>
      </c>
      <c r="B20" s="14" t="s">
        <v>29</v>
      </c>
      <c r="C20" s="15">
        <v>0.11</v>
      </c>
      <c r="D20" s="14">
        <v>811</v>
      </c>
      <c r="E20" s="23">
        <f>ROUND(C20*D20,2)</f>
        <v>89.21</v>
      </c>
      <c r="F20" s="16">
        <v>0</v>
      </c>
      <c r="G20" s="23">
        <f>ROUND(E20*F20,2)</f>
        <v>0</v>
      </c>
      <c r="H20" s="23">
        <f>ROUND(E20-G20,2)</f>
        <v>89.21</v>
      </c>
    </row>
    <row r="21" spans="1:8" x14ac:dyDescent="0.3">
      <c r="A21" s="13" t="s">
        <v>20</v>
      </c>
      <c r="C21" s="23"/>
      <c r="E21" s="23"/>
    </row>
    <row r="22" spans="1:8" x14ac:dyDescent="0.3">
      <c r="A22" s="14" t="s">
        <v>22</v>
      </c>
      <c r="B22" s="14" t="s">
        <v>21</v>
      </c>
      <c r="C22" s="15">
        <v>36.200000000000003</v>
      </c>
      <c r="D22" s="14">
        <v>1.5</v>
      </c>
      <c r="E22" s="23">
        <f>ROUND(C22*D22,2)</f>
        <v>54.3</v>
      </c>
      <c r="F22" s="16">
        <v>0</v>
      </c>
      <c r="G22" s="23">
        <f>ROUND(E22*F22,2)</f>
        <v>0</v>
      </c>
      <c r="H22" s="23">
        <f>ROUND(E22-G22,2)</f>
        <v>54.3</v>
      </c>
    </row>
    <row r="23" spans="1:8" x14ac:dyDescent="0.3">
      <c r="A23" s="14" t="s">
        <v>103</v>
      </c>
      <c r="B23" s="14" t="s">
        <v>19</v>
      </c>
      <c r="C23" s="15">
        <v>4</v>
      </c>
      <c r="D23" s="14">
        <v>32.549799999999998</v>
      </c>
      <c r="E23" s="23">
        <f>ROUND(C23*D23,2)</f>
        <v>130.19999999999999</v>
      </c>
      <c r="F23" s="16">
        <v>0</v>
      </c>
      <c r="G23" s="23">
        <f>ROUND(E23*F23,2)</f>
        <v>0</v>
      </c>
      <c r="H23" s="23">
        <f>ROUND(E23-G23,2)</f>
        <v>130.19999999999999</v>
      </c>
    </row>
    <row r="24" spans="1:8" x14ac:dyDescent="0.3">
      <c r="A24" s="13" t="s">
        <v>23</v>
      </c>
      <c r="C24" s="23"/>
      <c r="E24" s="23"/>
    </row>
    <row r="25" spans="1:8" x14ac:dyDescent="0.3">
      <c r="A25" s="14" t="s">
        <v>71</v>
      </c>
      <c r="B25" s="14" t="s">
        <v>48</v>
      </c>
      <c r="C25" s="15">
        <v>20</v>
      </c>
      <c r="D25" s="14">
        <v>0.67</v>
      </c>
      <c r="E25" s="23">
        <f>ROUND(C25*D25,2)</f>
        <v>13.4</v>
      </c>
      <c r="F25" s="16">
        <v>0</v>
      </c>
      <c r="G25" s="23">
        <f>ROUND(E25*F25,2)</f>
        <v>0</v>
      </c>
      <c r="H25" s="23">
        <f>ROUND(E25-G25,2)</f>
        <v>13.4</v>
      </c>
    </row>
    <row r="26" spans="1:8" x14ac:dyDescent="0.3">
      <c r="A26" s="13" t="s">
        <v>24</v>
      </c>
      <c r="C26" s="23"/>
      <c r="E26" s="23"/>
    </row>
    <row r="27" spans="1:8" x14ac:dyDescent="0.3">
      <c r="A27" s="14" t="s">
        <v>59</v>
      </c>
      <c r="B27" s="14" t="s">
        <v>26</v>
      </c>
      <c r="C27" s="15">
        <v>14.29</v>
      </c>
      <c r="D27" s="14">
        <v>0.5</v>
      </c>
      <c r="E27" s="23">
        <f t="shared" ref="E27:E33" si="0">ROUND(C27*D27,2)</f>
        <v>7.15</v>
      </c>
      <c r="F27" s="16">
        <v>0</v>
      </c>
      <c r="G27" s="23">
        <f t="shared" ref="G27:G33" si="1">ROUND(E27*F27,2)</f>
        <v>0</v>
      </c>
      <c r="H27" s="23">
        <f t="shared" ref="H27:H33" si="2">ROUND(E27-G27,2)</f>
        <v>7.15</v>
      </c>
    </row>
    <row r="28" spans="1:8" x14ac:dyDescent="0.3">
      <c r="A28" s="14" t="s">
        <v>25</v>
      </c>
      <c r="B28" s="14" t="s">
        <v>18</v>
      </c>
      <c r="C28" s="15">
        <v>0.25</v>
      </c>
      <c r="D28" s="14">
        <v>96</v>
      </c>
      <c r="E28" s="23">
        <f t="shared" si="0"/>
        <v>24</v>
      </c>
      <c r="F28" s="16">
        <v>0</v>
      </c>
      <c r="G28" s="23">
        <f t="shared" si="1"/>
        <v>0</v>
      </c>
      <c r="H28" s="23">
        <f t="shared" si="2"/>
        <v>24</v>
      </c>
    </row>
    <row r="29" spans="1:8" x14ac:dyDescent="0.3">
      <c r="A29" s="14" t="s">
        <v>104</v>
      </c>
      <c r="B29" s="14" t="s">
        <v>26</v>
      </c>
      <c r="C29" s="15">
        <v>15.01</v>
      </c>
      <c r="D29" s="14">
        <v>1</v>
      </c>
      <c r="E29" s="23">
        <f t="shared" si="0"/>
        <v>15.01</v>
      </c>
      <c r="F29" s="16">
        <v>0</v>
      </c>
      <c r="G29" s="23">
        <f t="shared" si="1"/>
        <v>0</v>
      </c>
      <c r="H29" s="23">
        <f t="shared" si="2"/>
        <v>15.01</v>
      </c>
    </row>
    <row r="30" spans="1:8" x14ac:dyDescent="0.3">
      <c r="A30" s="14" t="s">
        <v>105</v>
      </c>
      <c r="B30" s="14" t="s">
        <v>18</v>
      </c>
      <c r="C30" s="15">
        <v>0.33</v>
      </c>
      <c r="D30" s="14">
        <v>48</v>
      </c>
      <c r="E30" s="23">
        <f t="shared" si="0"/>
        <v>15.84</v>
      </c>
      <c r="F30" s="16">
        <v>0</v>
      </c>
      <c r="G30" s="23">
        <f t="shared" si="1"/>
        <v>0</v>
      </c>
      <c r="H30" s="23">
        <f t="shared" si="2"/>
        <v>15.84</v>
      </c>
    </row>
    <row r="31" spans="1:8" x14ac:dyDescent="0.3">
      <c r="A31" s="14" t="s">
        <v>106</v>
      </c>
      <c r="B31" s="14" t="s">
        <v>26</v>
      </c>
      <c r="C31" s="15">
        <v>5.24</v>
      </c>
      <c r="D31" s="14">
        <v>2</v>
      </c>
      <c r="E31" s="23">
        <f t="shared" si="0"/>
        <v>10.48</v>
      </c>
      <c r="F31" s="16">
        <v>0</v>
      </c>
      <c r="G31" s="23">
        <f t="shared" si="1"/>
        <v>0</v>
      </c>
      <c r="H31" s="23">
        <f t="shared" si="2"/>
        <v>10.48</v>
      </c>
    </row>
    <row r="32" spans="1:8" x14ac:dyDescent="0.3">
      <c r="A32" s="14" t="s">
        <v>390</v>
      </c>
      <c r="B32" s="14" t="s">
        <v>18</v>
      </c>
      <c r="C32" s="15">
        <v>0.8</v>
      </c>
      <c r="D32" s="14">
        <v>25.6</v>
      </c>
      <c r="E32" s="23">
        <f t="shared" si="0"/>
        <v>20.48</v>
      </c>
      <c r="F32" s="16">
        <v>0</v>
      </c>
      <c r="G32" s="23">
        <f t="shared" si="1"/>
        <v>0</v>
      </c>
      <c r="H32" s="23">
        <f t="shared" si="2"/>
        <v>20.48</v>
      </c>
    </row>
    <row r="33" spans="1:8" x14ac:dyDescent="0.3">
      <c r="A33" s="14" t="s">
        <v>74</v>
      </c>
      <c r="B33" s="14" t="s">
        <v>26</v>
      </c>
      <c r="C33" s="15">
        <v>10.75</v>
      </c>
      <c r="D33" s="14">
        <v>2</v>
      </c>
      <c r="E33" s="23">
        <f t="shared" si="0"/>
        <v>21.5</v>
      </c>
      <c r="F33" s="16">
        <v>0</v>
      </c>
      <c r="G33" s="23">
        <f t="shared" si="1"/>
        <v>0</v>
      </c>
      <c r="H33" s="23">
        <f t="shared" si="2"/>
        <v>21.5</v>
      </c>
    </row>
    <row r="34" spans="1:8" x14ac:dyDescent="0.3">
      <c r="A34" s="13" t="s">
        <v>27</v>
      </c>
      <c r="C34" s="23"/>
      <c r="E34" s="23"/>
    </row>
    <row r="35" spans="1:8" x14ac:dyDescent="0.3">
      <c r="A35" s="14" t="s">
        <v>78</v>
      </c>
      <c r="B35" s="14" t="s">
        <v>29</v>
      </c>
      <c r="C35" s="15">
        <v>8.25</v>
      </c>
      <c r="D35" s="14">
        <v>2</v>
      </c>
      <c r="E35" s="23">
        <f t="shared" ref="E35:E43" si="3">ROUND(C35*D35,2)</f>
        <v>16.5</v>
      </c>
      <c r="F35" s="16">
        <v>0</v>
      </c>
      <c r="G35" s="23">
        <f t="shared" ref="G35:G43" si="4">ROUND(E35*F35,2)</f>
        <v>0</v>
      </c>
      <c r="H35" s="23">
        <f t="shared" ref="H35:H43" si="5">ROUND(E35-G35,2)</f>
        <v>16.5</v>
      </c>
    </row>
    <row r="36" spans="1:8" x14ac:dyDescent="0.3">
      <c r="A36" s="14" t="s">
        <v>107</v>
      </c>
      <c r="B36" s="14" t="s">
        <v>18</v>
      </c>
      <c r="C36" s="15">
        <v>1.51</v>
      </c>
      <c r="D36" s="14">
        <v>5.2</v>
      </c>
      <c r="E36" s="23">
        <f t="shared" si="3"/>
        <v>7.85</v>
      </c>
      <c r="F36" s="16">
        <v>0</v>
      </c>
      <c r="G36" s="23">
        <f t="shared" si="4"/>
        <v>0</v>
      </c>
      <c r="H36" s="23">
        <f t="shared" si="5"/>
        <v>7.85</v>
      </c>
    </row>
    <row r="37" spans="1:8" x14ac:dyDescent="0.3">
      <c r="A37" s="14" t="s">
        <v>79</v>
      </c>
      <c r="B37" s="14" t="s">
        <v>18</v>
      </c>
      <c r="C37" s="15">
        <v>5.95</v>
      </c>
      <c r="D37" s="14">
        <v>1.34</v>
      </c>
      <c r="E37" s="23">
        <f t="shared" si="3"/>
        <v>7.97</v>
      </c>
      <c r="F37" s="16">
        <v>0</v>
      </c>
      <c r="G37" s="23">
        <f t="shared" si="4"/>
        <v>0</v>
      </c>
      <c r="H37" s="23">
        <f t="shared" si="5"/>
        <v>7.97</v>
      </c>
    </row>
    <row r="38" spans="1:8" x14ac:dyDescent="0.3">
      <c r="A38" s="14" t="s">
        <v>108</v>
      </c>
      <c r="B38" s="14" t="s">
        <v>18</v>
      </c>
      <c r="C38" s="15">
        <v>1.26</v>
      </c>
      <c r="D38" s="14">
        <v>6</v>
      </c>
      <c r="E38" s="23">
        <f t="shared" si="3"/>
        <v>7.56</v>
      </c>
      <c r="F38" s="16">
        <v>0</v>
      </c>
      <c r="G38" s="23">
        <f t="shared" si="4"/>
        <v>0</v>
      </c>
      <c r="H38" s="23">
        <f t="shared" si="5"/>
        <v>7.56</v>
      </c>
    </row>
    <row r="39" spans="1:8" x14ac:dyDescent="0.3">
      <c r="A39" s="14" t="s">
        <v>109</v>
      </c>
      <c r="B39" s="14" t="s">
        <v>18</v>
      </c>
      <c r="C39" s="15">
        <v>0.79</v>
      </c>
      <c r="D39" s="14">
        <v>2</v>
      </c>
      <c r="E39" s="23">
        <f t="shared" si="3"/>
        <v>1.58</v>
      </c>
      <c r="F39" s="16">
        <v>0</v>
      </c>
      <c r="G39" s="23">
        <f t="shared" si="4"/>
        <v>0</v>
      </c>
      <c r="H39" s="23">
        <f t="shared" si="5"/>
        <v>1.58</v>
      </c>
    </row>
    <row r="40" spans="1:8" x14ac:dyDescent="0.3">
      <c r="A40" s="14" t="s">
        <v>110</v>
      </c>
      <c r="B40" s="14" t="s">
        <v>18</v>
      </c>
      <c r="C40" s="15">
        <v>0.56000000000000005</v>
      </c>
      <c r="D40" s="14">
        <v>12.8</v>
      </c>
      <c r="E40" s="23">
        <f t="shared" si="3"/>
        <v>7.17</v>
      </c>
      <c r="F40" s="16">
        <v>0</v>
      </c>
      <c r="G40" s="23">
        <f t="shared" si="4"/>
        <v>0</v>
      </c>
      <c r="H40" s="23">
        <f t="shared" si="5"/>
        <v>7.17</v>
      </c>
    </row>
    <row r="41" spans="1:8" x14ac:dyDescent="0.3">
      <c r="A41" s="14" t="s">
        <v>111</v>
      </c>
      <c r="B41" s="14" t="s">
        <v>18</v>
      </c>
      <c r="C41" s="15">
        <v>0.39</v>
      </c>
      <c r="D41" s="14">
        <v>1</v>
      </c>
      <c r="E41" s="23">
        <f t="shared" si="3"/>
        <v>0.39</v>
      </c>
      <c r="F41" s="16">
        <v>0</v>
      </c>
      <c r="G41" s="23">
        <f t="shared" si="4"/>
        <v>0</v>
      </c>
      <c r="H41" s="23">
        <f t="shared" si="5"/>
        <v>0.39</v>
      </c>
    </row>
    <row r="42" spans="1:8" x14ac:dyDescent="0.3">
      <c r="A42" s="14" t="s">
        <v>112</v>
      </c>
      <c r="B42" s="14" t="s">
        <v>48</v>
      </c>
      <c r="C42" s="15">
        <v>15</v>
      </c>
      <c r="D42" s="14">
        <v>1</v>
      </c>
      <c r="E42" s="23">
        <f t="shared" si="3"/>
        <v>15</v>
      </c>
      <c r="F42" s="16">
        <v>0</v>
      </c>
      <c r="G42" s="23">
        <f t="shared" si="4"/>
        <v>0</v>
      </c>
      <c r="H42" s="23">
        <f t="shared" si="5"/>
        <v>15</v>
      </c>
    </row>
    <row r="43" spans="1:8" x14ac:dyDescent="0.3">
      <c r="A43" s="14" t="s">
        <v>113</v>
      </c>
      <c r="B43" s="14" t="s">
        <v>18</v>
      </c>
      <c r="C43" s="15">
        <v>9.34</v>
      </c>
      <c r="D43" s="14">
        <v>1.5</v>
      </c>
      <c r="E43" s="23">
        <f t="shared" si="3"/>
        <v>14.01</v>
      </c>
      <c r="F43" s="16">
        <v>0</v>
      </c>
      <c r="G43" s="23">
        <f t="shared" si="4"/>
        <v>0</v>
      </c>
      <c r="H43" s="23">
        <f t="shared" si="5"/>
        <v>14.01</v>
      </c>
    </row>
    <row r="44" spans="1:8" x14ac:dyDescent="0.3">
      <c r="A44" s="13" t="s">
        <v>33</v>
      </c>
      <c r="C44" s="23"/>
      <c r="E44" s="23"/>
    </row>
    <row r="45" spans="1:8" x14ac:dyDescent="0.3">
      <c r="A45" s="14" t="s">
        <v>391</v>
      </c>
      <c r="B45" s="14" t="s">
        <v>60</v>
      </c>
      <c r="C45" s="15">
        <v>2.6</v>
      </c>
      <c r="D45" s="14">
        <v>30</v>
      </c>
      <c r="E45" s="23">
        <f>ROUND(C45*D45,2)</f>
        <v>78</v>
      </c>
      <c r="F45" s="16">
        <v>0</v>
      </c>
      <c r="G45" s="23">
        <f>ROUND(E45*F45,2)</f>
        <v>0</v>
      </c>
      <c r="H45" s="23">
        <f>ROUND(E45-G45,2)</f>
        <v>78</v>
      </c>
    </row>
    <row r="46" spans="1:8" x14ac:dyDescent="0.3">
      <c r="A46" s="13" t="s">
        <v>85</v>
      </c>
      <c r="C46" s="23"/>
      <c r="E46" s="23"/>
    </row>
    <row r="47" spans="1:8" x14ac:dyDescent="0.3">
      <c r="A47" s="14" t="s">
        <v>86</v>
      </c>
      <c r="B47" s="14" t="s">
        <v>18</v>
      </c>
      <c r="C47" s="15">
        <v>7.0000000000000007E-2</v>
      </c>
      <c r="D47" s="14">
        <v>42.72</v>
      </c>
      <c r="E47" s="23">
        <f>ROUND(C47*D47,2)</f>
        <v>2.99</v>
      </c>
      <c r="F47" s="16">
        <v>0</v>
      </c>
      <c r="G47" s="23">
        <f>ROUND(E47*F47,2)</f>
        <v>0</v>
      </c>
      <c r="H47" s="23">
        <f>ROUND(E47-G47,2)</f>
        <v>2.99</v>
      </c>
    </row>
    <row r="48" spans="1:8" x14ac:dyDescent="0.3">
      <c r="A48" s="13" t="s">
        <v>114</v>
      </c>
      <c r="C48" s="23"/>
      <c r="E48" s="23"/>
    </row>
    <row r="49" spans="1:8" x14ac:dyDescent="0.3">
      <c r="A49" s="14" t="s">
        <v>115</v>
      </c>
      <c r="B49" s="14" t="s">
        <v>26</v>
      </c>
      <c r="C49" s="15">
        <v>3.3</v>
      </c>
      <c r="D49" s="14">
        <v>0.4</v>
      </c>
      <c r="E49" s="23">
        <f>ROUND(C49*D49,2)</f>
        <v>1.32</v>
      </c>
      <c r="F49" s="16">
        <v>0</v>
      </c>
      <c r="G49" s="23">
        <f>ROUND(E49*F49,2)</f>
        <v>0</v>
      </c>
      <c r="H49" s="23">
        <f>ROUND(E49-G49,2)</f>
        <v>1.32</v>
      </c>
    </row>
    <row r="50" spans="1:8" x14ac:dyDescent="0.3">
      <c r="A50" s="13" t="s">
        <v>61</v>
      </c>
      <c r="C50" s="23"/>
      <c r="E50" s="23"/>
    </row>
    <row r="51" spans="1:8" x14ac:dyDescent="0.3">
      <c r="A51" s="14" t="s">
        <v>62</v>
      </c>
      <c r="B51" s="14" t="s">
        <v>48</v>
      </c>
      <c r="C51" s="15">
        <v>7.5</v>
      </c>
      <c r="D51" s="14">
        <v>1</v>
      </c>
      <c r="E51" s="23">
        <f>ROUND(C51*D51,2)</f>
        <v>7.5</v>
      </c>
      <c r="F51" s="16">
        <v>0</v>
      </c>
      <c r="G51" s="23">
        <f>ROUND(E51*F51,2)</f>
        <v>0</v>
      </c>
      <c r="H51" s="23">
        <f>ROUND(E51-G51,2)</f>
        <v>7.5</v>
      </c>
    </row>
    <row r="52" spans="1:8" x14ac:dyDescent="0.3">
      <c r="A52" s="13" t="s">
        <v>87</v>
      </c>
      <c r="C52" s="23"/>
      <c r="E52" s="23"/>
    </row>
    <row r="53" spans="1:8" x14ac:dyDescent="0.3">
      <c r="A53" s="14" t="s">
        <v>88</v>
      </c>
      <c r="B53" s="14" t="s">
        <v>48</v>
      </c>
      <c r="C53" s="15">
        <v>1</v>
      </c>
      <c r="D53" s="14">
        <v>1</v>
      </c>
      <c r="E53" s="23">
        <f>ROUND(C53*D53,2)</f>
        <v>1</v>
      </c>
      <c r="F53" s="16">
        <v>0</v>
      </c>
      <c r="G53" s="23">
        <f>ROUND(E53*F53,2)</f>
        <v>0</v>
      </c>
      <c r="H53" s="23">
        <f>ROUND(E53-G53,2)</f>
        <v>1</v>
      </c>
    </row>
    <row r="54" spans="1:8" x14ac:dyDescent="0.3">
      <c r="A54" s="13" t="s">
        <v>34</v>
      </c>
      <c r="C54" s="23"/>
      <c r="E54" s="23"/>
    </row>
    <row r="55" spans="1:8" x14ac:dyDescent="0.3">
      <c r="A55" s="14" t="s">
        <v>35</v>
      </c>
      <c r="B55" s="14" t="s">
        <v>36</v>
      </c>
      <c r="C55" s="15">
        <v>65</v>
      </c>
      <c r="D55" s="14">
        <v>0.66600000000000004</v>
      </c>
      <c r="E55" s="23">
        <f>ROUND(C55*D55,2)</f>
        <v>43.29</v>
      </c>
      <c r="F55" s="16">
        <v>0</v>
      </c>
      <c r="G55" s="23">
        <f>ROUND(E55*F55,2)</f>
        <v>0</v>
      </c>
      <c r="H55" s="23">
        <f>ROUND(E55-G55,2)</f>
        <v>43.29</v>
      </c>
    </row>
    <row r="56" spans="1:8" x14ac:dyDescent="0.3">
      <c r="A56" s="13" t="s">
        <v>116</v>
      </c>
      <c r="C56" s="23"/>
      <c r="E56" s="23"/>
    </row>
    <row r="57" spans="1:8" x14ac:dyDescent="0.3">
      <c r="A57" s="14" t="s">
        <v>117</v>
      </c>
      <c r="B57" s="14" t="s">
        <v>48</v>
      </c>
      <c r="C57" s="15">
        <v>8</v>
      </c>
      <c r="D57" s="14">
        <v>1</v>
      </c>
      <c r="E57" s="23">
        <f>ROUND(C57*D57,2)</f>
        <v>8</v>
      </c>
      <c r="F57" s="16">
        <v>0</v>
      </c>
      <c r="G57" s="23">
        <f>ROUND(E57*F57,2)</f>
        <v>0</v>
      </c>
      <c r="H57" s="23">
        <f>ROUND(E57-G57,2)</f>
        <v>8</v>
      </c>
    </row>
    <row r="58" spans="1:8" x14ac:dyDescent="0.3">
      <c r="A58" s="13" t="s">
        <v>118</v>
      </c>
      <c r="C58" s="23"/>
      <c r="E58" s="23"/>
    </row>
    <row r="59" spans="1:8" x14ac:dyDescent="0.3">
      <c r="A59" s="14" t="s">
        <v>119</v>
      </c>
      <c r="B59" s="14" t="s">
        <v>48</v>
      </c>
      <c r="C59" s="15">
        <v>10</v>
      </c>
      <c r="D59" s="14">
        <v>0.33300000000000002</v>
      </c>
      <c r="E59" s="23">
        <f>ROUND(C59*D59,2)</f>
        <v>3.33</v>
      </c>
      <c r="F59" s="16">
        <v>0</v>
      </c>
      <c r="G59" s="23">
        <f>ROUND(E59*F59,2)</f>
        <v>0</v>
      </c>
      <c r="H59" s="23">
        <f>ROUND(E59-G59,2)</f>
        <v>3.33</v>
      </c>
    </row>
    <row r="60" spans="1:8" x14ac:dyDescent="0.3">
      <c r="A60" s="13" t="s">
        <v>37</v>
      </c>
      <c r="C60" s="23"/>
      <c r="E60" s="23"/>
    </row>
    <row r="61" spans="1:8" x14ac:dyDescent="0.3">
      <c r="A61" s="14" t="s">
        <v>38</v>
      </c>
      <c r="B61" s="14" t="s">
        <v>39</v>
      </c>
      <c r="C61" s="15">
        <v>17.940000000000001</v>
      </c>
      <c r="D61" s="14">
        <v>0.81599999999999995</v>
      </c>
      <c r="E61" s="23">
        <f>ROUND(C61*D61,2)</f>
        <v>14.64</v>
      </c>
      <c r="F61" s="16">
        <v>0</v>
      </c>
      <c r="G61" s="23">
        <f>ROUND(E61*F61,2)</f>
        <v>0</v>
      </c>
      <c r="H61" s="23">
        <f>ROUND(E61-G61,2)</f>
        <v>14.64</v>
      </c>
    </row>
    <row r="62" spans="1:8" x14ac:dyDescent="0.3">
      <c r="A62" s="14" t="s">
        <v>91</v>
      </c>
      <c r="B62" s="14" t="s">
        <v>39</v>
      </c>
      <c r="C62" s="15">
        <v>17.940000000000001</v>
      </c>
      <c r="D62" s="14">
        <v>0.1958</v>
      </c>
      <c r="E62" s="23">
        <f>ROUND(C62*D62,2)</f>
        <v>3.51</v>
      </c>
      <c r="F62" s="16">
        <v>0</v>
      </c>
      <c r="G62" s="23">
        <f>ROUND(E62*F62,2)</f>
        <v>0</v>
      </c>
      <c r="H62" s="23">
        <f>ROUND(E62-G62,2)</f>
        <v>3.51</v>
      </c>
    </row>
    <row r="63" spans="1:8" x14ac:dyDescent="0.3">
      <c r="A63" s="13" t="s">
        <v>43</v>
      </c>
      <c r="C63" s="23"/>
      <c r="E63" s="23"/>
    </row>
    <row r="64" spans="1:8" x14ac:dyDescent="0.3">
      <c r="A64" s="14" t="s">
        <v>42</v>
      </c>
      <c r="B64" s="14" t="s">
        <v>39</v>
      </c>
      <c r="C64" s="15">
        <v>9.06</v>
      </c>
      <c r="D64" s="14">
        <v>0.31819999999999998</v>
      </c>
      <c r="E64" s="23">
        <f>ROUND(C64*D64,2)</f>
        <v>2.88</v>
      </c>
      <c r="F64" s="16">
        <v>0</v>
      </c>
      <c r="G64" s="23">
        <f>ROUND(E64*F64,2)</f>
        <v>0</v>
      </c>
      <c r="H64" s="23">
        <f>ROUND(E64-G64,2)</f>
        <v>2.88</v>
      </c>
    </row>
    <row r="65" spans="1:8" x14ac:dyDescent="0.3">
      <c r="A65" s="14" t="s">
        <v>91</v>
      </c>
      <c r="B65" s="14" t="s">
        <v>39</v>
      </c>
      <c r="C65" s="15">
        <v>9.06</v>
      </c>
      <c r="D65" s="14">
        <v>0.18410000000000001</v>
      </c>
      <c r="E65" s="23">
        <f>ROUND(C65*D65,2)</f>
        <v>1.67</v>
      </c>
      <c r="F65" s="16">
        <v>0</v>
      </c>
      <c r="G65" s="23">
        <f>ROUND(E65*F65,2)</f>
        <v>0</v>
      </c>
      <c r="H65" s="23">
        <f>ROUND(E65-G65,2)</f>
        <v>1.67</v>
      </c>
    </row>
    <row r="66" spans="1:8" x14ac:dyDescent="0.3">
      <c r="A66" s="14" t="s">
        <v>44</v>
      </c>
      <c r="B66" s="14" t="s">
        <v>39</v>
      </c>
      <c r="C66" s="15">
        <v>17.93</v>
      </c>
      <c r="D66" s="14">
        <v>0.80940000000000001</v>
      </c>
      <c r="E66" s="23">
        <f>ROUND(C66*D66,2)</f>
        <v>14.51</v>
      </c>
      <c r="F66" s="16">
        <v>0</v>
      </c>
      <c r="G66" s="23">
        <f>ROUND(E66*F66,2)</f>
        <v>0</v>
      </c>
      <c r="H66" s="23">
        <f>ROUND(E66-G66,2)</f>
        <v>14.51</v>
      </c>
    </row>
    <row r="67" spans="1:8" x14ac:dyDescent="0.3">
      <c r="A67" s="13" t="s">
        <v>45</v>
      </c>
      <c r="C67" s="23"/>
      <c r="E67" s="23"/>
    </row>
    <row r="68" spans="1:8" x14ac:dyDescent="0.3">
      <c r="A68" s="14" t="s">
        <v>38</v>
      </c>
      <c r="B68" s="14" t="s">
        <v>19</v>
      </c>
      <c r="C68" s="15">
        <v>3.44</v>
      </c>
      <c r="D68" s="14">
        <v>12.6004</v>
      </c>
      <c r="E68" s="23">
        <f>ROUND(C68*D68,2)</f>
        <v>43.35</v>
      </c>
      <c r="F68" s="16">
        <v>0</v>
      </c>
      <c r="G68" s="23">
        <f>ROUND(E68*F68,2)</f>
        <v>0</v>
      </c>
      <c r="H68" s="23">
        <f>ROUND(E68-G68,2)</f>
        <v>43.35</v>
      </c>
    </row>
    <row r="69" spans="1:8" x14ac:dyDescent="0.3">
      <c r="A69" s="14" t="s">
        <v>91</v>
      </c>
      <c r="B69" s="14" t="s">
        <v>19</v>
      </c>
      <c r="C69" s="15">
        <v>3.44</v>
      </c>
      <c r="D69" s="14">
        <v>3.4036</v>
      </c>
      <c r="E69" s="23">
        <f>ROUND(C69*D69,2)</f>
        <v>11.71</v>
      </c>
      <c r="F69" s="16">
        <v>0</v>
      </c>
      <c r="G69" s="23">
        <f>ROUND(E69*F69,2)</f>
        <v>0</v>
      </c>
      <c r="H69" s="23">
        <f>ROUND(E69-G69,2)</f>
        <v>11.71</v>
      </c>
    </row>
    <row r="70" spans="1:8" x14ac:dyDescent="0.3">
      <c r="A70" s="13" t="s">
        <v>47</v>
      </c>
      <c r="C70" s="23"/>
      <c r="E70" s="23"/>
    </row>
    <row r="71" spans="1:8" x14ac:dyDescent="0.3">
      <c r="A71" s="14" t="s">
        <v>42</v>
      </c>
      <c r="B71" s="14" t="s">
        <v>48</v>
      </c>
      <c r="C71" s="15">
        <v>14.47</v>
      </c>
      <c r="D71" s="14">
        <v>1</v>
      </c>
      <c r="E71" s="23">
        <f>ROUND(C71*D71,2)</f>
        <v>14.47</v>
      </c>
      <c r="F71" s="16">
        <v>0</v>
      </c>
      <c r="G71" s="23">
        <f>ROUND(E71*F71,2)</f>
        <v>0</v>
      </c>
      <c r="H71" s="23">
        <f t="shared" ref="H71:H76" si="6">ROUND(E71-G71,2)</f>
        <v>14.47</v>
      </c>
    </row>
    <row r="72" spans="1:8" x14ac:dyDescent="0.3">
      <c r="A72" s="14" t="s">
        <v>38</v>
      </c>
      <c r="B72" s="14" t="s">
        <v>48</v>
      </c>
      <c r="C72" s="15">
        <v>9.1199999999999992</v>
      </c>
      <c r="D72" s="14">
        <v>1</v>
      </c>
      <c r="E72" s="23">
        <f>ROUND(C72*D72,2)</f>
        <v>9.1199999999999992</v>
      </c>
      <c r="F72" s="16">
        <v>0</v>
      </c>
      <c r="G72" s="23">
        <f>ROUND(E72*F72,2)</f>
        <v>0</v>
      </c>
      <c r="H72" s="23">
        <f t="shared" si="6"/>
        <v>9.1199999999999992</v>
      </c>
    </row>
    <row r="73" spans="1:8" x14ac:dyDescent="0.3">
      <c r="A73" s="14" t="s">
        <v>91</v>
      </c>
      <c r="B73" s="14" t="s">
        <v>48</v>
      </c>
      <c r="C73" s="15">
        <v>10.029999999999999</v>
      </c>
      <c r="D73" s="14">
        <v>1</v>
      </c>
      <c r="E73" s="23">
        <f>ROUND(C73*D73,2)</f>
        <v>10.029999999999999</v>
      </c>
      <c r="F73" s="16">
        <v>0</v>
      </c>
      <c r="G73" s="23">
        <f>ROUND(E73*F73,2)</f>
        <v>0</v>
      </c>
      <c r="H73" s="23">
        <f t="shared" si="6"/>
        <v>10.029999999999999</v>
      </c>
    </row>
    <row r="74" spans="1:8" x14ac:dyDescent="0.3">
      <c r="A74" s="9" t="s">
        <v>49</v>
      </c>
      <c r="B74" s="9" t="s">
        <v>48</v>
      </c>
      <c r="C74" s="10">
        <v>30.86</v>
      </c>
      <c r="D74" s="9">
        <v>1</v>
      </c>
      <c r="E74" s="22">
        <f>ROUND(C74*D74,2)</f>
        <v>30.86</v>
      </c>
      <c r="F74" s="11">
        <v>0</v>
      </c>
      <c r="G74" s="22">
        <f>ROUND(E74*F74,2)</f>
        <v>0</v>
      </c>
      <c r="H74" s="22">
        <f t="shared" si="6"/>
        <v>30.86</v>
      </c>
    </row>
    <row r="75" spans="1:8" x14ac:dyDescent="0.3">
      <c r="A75" s="7" t="s">
        <v>50</v>
      </c>
      <c r="C75" s="23"/>
      <c r="E75" s="23">
        <f>SUM(E13:E74)</f>
        <v>854.2</v>
      </c>
      <c r="G75" s="12">
        <f>SUM(G13:G74)</f>
        <v>0</v>
      </c>
      <c r="H75" s="12">
        <f t="shared" si="6"/>
        <v>854.2</v>
      </c>
    </row>
    <row r="76" spans="1:8" x14ac:dyDescent="0.3">
      <c r="A76" s="7" t="s">
        <v>51</v>
      </c>
      <c r="C76" s="23"/>
      <c r="E76" s="23">
        <f>+E9-E75</f>
        <v>212</v>
      </c>
      <c r="G76" s="12">
        <f>+G9-G75</f>
        <v>0</v>
      </c>
      <c r="H76" s="12">
        <f t="shared" si="6"/>
        <v>212</v>
      </c>
    </row>
    <row r="77" spans="1:8" x14ac:dyDescent="0.3">
      <c r="A77" t="s">
        <v>12</v>
      </c>
      <c r="C77" s="23"/>
      <c r="E77" s="23"/>
    </row>
    <row r="78" spans="1:8" x14ac:dyDescent="0.3">
      <c r="A78" s="7" t="s">
        <v>52</v>
      </c>
      <c r="C78" s="23"/>
      <c r="E78" s="23"/>
    </row>
    <row r="79" spans="1:8" x14ac:dyDescent="0.3">
      <c r="A79" s="14" t="s">
        <v>42</v>
      </c>
      <c r="B79" s="14" t="s">
        <v>48</v>
      </c>
      <c r="C79" s="15">
        <v>27.91</v>
      </c>
      <c r="D79" s="14">
        <v>1</v>
      </c>
      <c r="E79" s="23">
        <f>ROUND(C79*D79,2)</f>
        <v>27.91</v>
      </c>
      <c r="F79" s="16">
        <v>0</v>
      </c>
      <c r="G79" s="23">
        <f>ROUND(E79*F79,2)</f>
        <v>0</v>
      </c>
      <c r="H79" s="23">
        <f t="shared" ref="H79:H84" si="7">ROUND(E79-G79,2)</f>
        <v>27.91</v>
      </c>
    </row>
    <row r="80" spans="1:8" x14ac:dyDescent="0.3">
      <c r="A80" s="14" t="s">
        <v>38</v>
      </c>
      <c r="B80" s="14" t="s">
        <v>48</v>
      </c>
      <c r="C80" s="15">
        <v>70.41</v>
      </c>
      <c r="D80" s="14">
        <v>1</v>
      </c>
      <c r="E80" s="23">
        <f>ROUND(C80*D80,2)</f>
        <v>70.41</v>
      </c>
      <c r="F80" s="16">
        <v>0</v>
      </c>
      <c r="G80" s="23">
        <f>ROUND(E80*F80,2)</f>
        <v>0</v>
      </c>
      <c r="H80" s="23">
        <f t="shared" si="7"/>
        <v>70.41</v>
      </c>
    </row>
    <row r="81" spans="1:8" x14ac:dyDescent="0.3">
      <c r="A81" s="9" t="s">
        <v>91</v>
      </c>
      <c r="B81" s="9" t="s">
        <v>48</v>
      </c>
      <c r="C81" s="10">
        <v>49.34</v>
      </c>
      <c r="D81" s="9">
        <v>1</v>
      </c>
      <c r="E81" s="22">
        <f>ROUND(C81*D81,2)</f>
        <v>49.34</v>
      </c>
      <c r="F81" s="11">
        <v>0</v>
      </c>
      <c r="G81" s="22">
        <f>ROUND(E81*F81,2)</f>
        <v>0</v>
      </c>
      <c r="H81" s="22">
        <f t="shared" si="7"/>
        <v>49.34</v>
      </c>
    </row>
    <row r="82" spans="1:8" x14ac:dyDescent="0.3">
      <c r="A82" s="7" t="s">
        <v>53</v>
      </c>
      <c r="C82" s="23"/>
      <c r="E82" s="23">
        <f>SUM(E79:E81)</f>
        <v>147.66</v>
      </c>
      <c r="G82" s="12">
        <f>SUM(G79:G81)</f>
        <v>0</v>
      </c>
      <c r="H82" s="12">
        <f t="shared" si="7"/>
        <v>147.66</v>
      </c>
    </row>
    <row r="83" spans="1:8" x14ac:dyDescent="0.3">
      <c r="A83" s="7" t="s">
        <v>54</v>
      </c>
      <c r="C83" s="23"/>
      <c r="E83" s="23">
        <f>+E75+E82</f>
        <v>1001.86</v>
      </c>
      <c r="G83" s="12">
        <f>+G75+G82</f>
        <v>0</v>
      </c>
      <c r="H83" s="12">
        <f t="shared" si="7"/>
        <v>1001.86</v>
      </c>
    </row>
    <row r="84" spans="1:8" x14ac:dyDescent="0.3">
      <c r="A84" s="7" t="s">
        <v>55</v>
      </c>
      <c r="C84" s="23"/>
      <c r="E84" s="23">
        <f>+E9-E83</f>
        <v>64.340000000000032</v>
      </c>
      <c r="G84" s="12">
        <f>+G9-G83</f>
        <v>0</v>
      </c>
      <c r="H84" s="12">
        <f t="shared" si="7"/>
        <v>64.34</v>
      </c>
    </row>
    <row r="85" spans="1:8" x14ac:dyDescent="0.3">
      <c r="A85" t="s">
        <v>120</v>
      </c>
      <c r="C85" s="23"/>
      <c r="E85" s="23"/>
    </row>
    <row r="86" spans="1:8" x14ac:dyDescent="0.3">
      <c r="A86" t="s">
        <v>425</v>
      </c>
      <c r="C86" s="23"/>
      <c r="E86" s="23"/>
    </row>
    <row r="87" spans="1:8" x14ac:dyDescent="0.3">
      <c r="C87" s="23"/>
      <c r="E87" s="23"/>
    </row>
    <row r="88" spans="1:8" x14ac:dyDescent="0.3">
      <c r="A88" s="7" t="s">
        <v>121</v>
      </c>
      <c r="C88" s="23"/>
      <c r="E88" s="23"/>
    </row>
    <row r="89" spans="1:8" x14ac:dyDescent="0.3">
      <c r="A89" s="7" t="s">
        <v>122</v>
      </c>
      <c r="C89" s="23"/>
      <c r="E89" s="23"/>
    </row>
    <row r="90" spans="1:8" x14ac:dyDescent="0.3">
      <c r="A90" s="7"/>
      <c r="C90" s="23"/>
      <c r="E90" s="23"/>
    </row>
    <row r="98" spans="1:19" x14ac:dyDescent="0.3">
      <c r="A98" t="str" cm="1">
        <f t="array" aca="1" ref="A98" ca="1">MID(CELL("filename",A1),FIND("]",CELL("filename",A1))+1,256)</f>
        <v>cotton5</v>
      </c>
    </row>
    <row r="99" spans="1:19" x14ac:dyDescent="0.3">
      <c r="A99" s="7" t="s">
        <v>50</v>
      </c>
      <c r="E99" s="25">
        <f>VLOOKUP(A99,$A$1:$H$98,5,FALSE)</f>
        <v>854.2</v>
      </c>
    </row>
    <row r="100" spans="1:19" x14ac:dyDescent="0.3">
      <c r="A100" s="7" t="s">
        <v>293</v>
      </c>
      <c r="E100" s="25">
        <f>VLOOKUP(A100,$A$1:$H$98,5,FALSE)</f>
        <v>147.66</v>
      </c>
    </row>
    <row r="101" spans="1:19" x14ac:dyDescent="0.3">
      <c r="A101" s="7" t="s">
        <v>294</v>
      </c>
      <c r="E101" s="25">
        <f t="shared" ref="E101:E102" si="8">VLOOKUP(A101,$A$1:$H$98,5,FALSE)</f>
        <v>1001.86</v>
      </c>
    </row>
    <row r="102" spans="1:19" x14ac:dyDescent="0.3">
      <c r="A102" s="7" t="s">
        <v>55</v>
      </c>
      <c r="E102" s="25">
        <f t="shared" si="8"/>
        <v>64.340000000000032</v>
      </c>
    </row>
    <row r="103" spans="1:19" x14ac:dyDescent="0.3">
      <c r="A103" s="21" t="s">
        <v>255</v>
      </c>
    </row>
    <row r="104" spans="1:19" x14ac:dyDescent="0.3">
      <c r="A104" s="21" t="s">
        <v>255</v>
      </c>
    </row>
    <row r="105" spans="1:19" x14ac:dyDescent="0.3">
      <c r="A105" s="25">
        <f>E102</f>
        <v>64.340000000000032</v>
      </c>
      <c r="B105" s="25">
        <f ca="1">C105-Calculator!$B$16</f>
        <v>-0.15999999999999998</v>
      </c>
      <c r="C105" s="25">
        <f ca="1">D105-Calculator!$B$16</f>
        <v>0.14000000000000001</v>
      </c>
      <c r="D105" s="25">
        <f ca="1">E105-Calculator!$B$16</f>
        <v>0.44</v>
      </c>
      <c r="E105" s="25" cm="1">
        <f t="array" aca="1" ref="E105" ca="1">IF(MID(CELL("filename",A1),FIND("]",CELL("filename",A1))+1,256)=Calculator!AR2,Calculator!B15,C7)</f>
        <v>0.74</v>
      </c>
      <c r="F105" s="25">
        <f ca="1">E105+Calculator!$B$16</f>
        <v>1.04</v>
      </c>
      <c r="G105" s="25">
        <f ca="1">F105+Calculator!$B$16</f>
        <v>1.34</v>
      </c>
      <c r="H105" s="25">
        <f ca="1">G105+Calculator!$B$16</f>
        <v>1.6400000000000001</v>
      </c>
    </row>
    <row r="106" spans="1:19" x14ac:dyDescent="0.3">
      <c r="A106">
        <f ca="1">A107-Calculator!$B$12</f>
        <v>1185</v>
      </c>
      <c r="B106" s="12">
        <f t="dataTable" ref="B106:H112" dt2D="1" dtr="1" r1="C7" r2="D7" ca="1"/>
        <v>-1013.26</v>
      </c>
      <c r="C106" s="12">
        <v>-1724.2600000000002</v>
      </c>
      <c r="D106" s="12">
        <v>-2079.7599999999998</v>
      </c>
      <c r="E106" s="12">
        <v>-2079.7599999999998</v>
      </c>
      <c r="F106" s="12">
        <v>-1724.2600000000002</v>
      </c>
      <c r="G106" s="12">
        <v>-1013.26</v>
      </c>
      <c r="H106" s="12">
        <v>53.239999999999895</v>
      </c>
      <c r="I106" s="12"/>
      <c r="S106" s="12"/>
    </row>
    <row r="107" spans="1:19" x14ac:dyDescent="0.3">
      <c r="A107">
        <f ca="1">A108-Calculator!$B$12</f>
        <v>1190</v>
      </c>
      <c r="B107" s="12">
        <v>-1011.6600000000001</v>
      </c>
      <c r="C107" s="12">
        <v>-1716.6599999999999</v>
      </c>
      <c r="D107" s="12">
        <v>-2069.16</v>
      </c>
      <c r="E107" s="12">
        <v>-2069.16</v>
      </c>
      <c r="F107" s="12">
        <v>-1716.6599999999999</v>
      </c>
      <c r="G107" s="12">
        <v>-1011.6600000000001</v>
      </c>
      <c r="H107" s="12">
        <v>45.840000000000032</v>
      </c>
      <c r="I107" s="12"/>
      <c r="S107" s="12"/>
    </row>
    <row r="108" spans="1:19" x14ac:dyDescent="0.3">
      <c r="A108">
        <f ca="1">A109-Calculator!$B$12</f>
        <v>1195</v>
      </c>
      <c r="B108" s="12">
        <v>-1010.86</v>
      </c>
      <c r="C108" s="12">
        <v>-1712.8600000000001</v>
      </c>
      <c r="D108" s="12">
        <v>-2063.86</v>
      </c>
      <c r="E108" s="12">
        <v>-2063.86</v>
      </c>
      <c r="F108" s="12">
        <v>-1712.8600000000001</v>
      </c>
      <c r="G108" s="12">
        <v>-1010.86</v>
      </c>
      <c r="H108" s="12">
        <v>42.139999999999986</v>
      </c>
      <c r="I108" s="12"/>
      <c r="S108" s="12"/>
    </row>
    <row r="109" spans="1:19" x14ac:dyDescent="0.3">
      <c r="A109" cm="1">
        <f t="array" aca="1" ref="A109" ca="1">IF(MID(CELL("filename",A1),FIND("]",CELL("filename",A1))+1,256)=Calculator!AR2,Calculator!B11,D7)</f>
        <v>1200</v>
      </c>
      <c r="B109" s="12">
        <v>-1010.86</v>
      </c>
      <c r="C109" s="12">
        <v>-1712.8600000000001</v>
      </c>
      <c r="D109" s="12">
        <v>-2063.86</v>
      </c>
      <c r="E109" s="12">
        <v>-2063.86</v>
      </c>
      <c r="F109" s="12">
        <v>-1712.8600000000001</v>
      </c>
      <c r="G109" s="12">
        <v>-1010.86</v>
      </c>
      <c r="H109" s="12">
        <v>42.139999999999986</v>
      </c>
      <c r="I109" s="12"/>
      <c r="S109" s="12"/>
    </row>
    <row r="110" spans="1:19" x14ac:dyDescent="0.3">
      <c r="A110">
        <f ca="1">A109+Calculator!$B$12</f>
        <v>1205</v>
      </c>
      <c r="B110" s="12">
        <v>-1011.6600000000001</v>
      </c>
      <c r="C110" s="12">
        <v>-1716.6599999999999</v>
      </c>
      <c r="D110" s="12">
        <v>-2069.16</v>
      </c>
      <c r="E110" s="12">
        <v>-2069.16</v>
      </c>
      <c r="F110" s="12">
        <v>-1716.6599999999999</v>
      </c>
      <c r="G110" s="12">
        <v>-1011.6600000000001</v>
      </c>
      <c r="H110" s="12">
        <v>45.840000000000032</v>
      </c>
      <c r="I110" s="12"/>
      <c r="S110" s="12"/>
    </row>
    <row r="111" spans="1:19" x14ac:dyDescent="0.3">
      <c r="A111">
        <f ca="1">A110+Calculator!$B$12</f>
        <v>1210</v>
      </c>
      <c r="B111" s="12">
        <v>-1013.26</v>
      </c>
      <c r="C111" s="12">
        <v>-1724.2600000000002</v>
      </c>
      <c r="D111" s="12">
        <v>-2079.7599999999998</v>
      </c>
      <c r="E111" s="12">
        <v>-2079.7599999999998</v>
      </c>
      <c r="F111" s="12">
        <v>-1724.2600000000002</v>
      </c>
      <c r="G111" s="12">
        <v>-1013.26</v>
      </c>
      <c r="H111" s="12">
        <v>53.239999999999895</v>
      </c>
      <c r="I111" s="12"/>
      <c r="S111" s="12"/>
    </row>
    <row r="112" spans="1:19" x14ac:dyDescent="0.3">
      <c r="A112">
        <f ca="1">A111+Calculator!$B$12</f>
        <v>1215</v>
      </c>
      <c r="B112" s="12">
        <v>-1015.6600000000001</v>
      </c>
      <c r="C112" s="12">
        <v>-1735.6599999999999</v>
      </c>
      <c r="D112" s="12">
        <v>-2095.66</v>
      </c>
      <c r="E112" s="12">
        <v>-2095.66</v>
      </c>
      <c r="F112" s="12">
        <v>-1735.6599999999999</v>
      </c>
      <c r="G112" s="12">
        <v>-1015.6600000000001</v>
      </c>
      <c r="H112" s="12">
        <v>64.340000000000032</v>
      </c>
      <c r="I112" s="12"/>
      <c r="S112" s="12"/>
    </row>
    <row r="114" spans="1:14" x14ac:dyDescent="0.3">
      <c r="K114" s="21"/>
    </row>
    <row r="115" spans="1:14" x14ac:dyDescent="0.3">
      <c r="A115" s="21" t="s">
        <v>256</v>
      </c>
    </row>
    <row r="116" spans="1:14" x14ac:dyDescent="0.3">
      <c r="A116" s="25">
        <f>E102</f>
        <v>64.340000000000032</v>
      </c>
      <c r="B116">
        <f ca="1">C116-Calculator!$C$28</f>
        <v>0.41000000000000003</v>
      </c>
      <c r="C116">
        <f ca="1">D116-Calculator!$C$28</f>
        <v>0.52</v>
      </c>
      <c r="D116">
        <f ca="1">E116-Calculator!$C$28</f>
        <v>0.63</v>
      </c>
      <c r="E116" cm="1">
        <f t="array" aca="1" ref="E116" ca="1">IF(MID(CELL("filename",A1),FIND("]",CELL("filename",A1))+1,256)=Calculator!AS2,Calculator!B28,C7)</f>
        <v>0.74</v>
      </c>
      <c r="F116">
        <f ca="1">E116+Calculator!$C$28</f>
        <v>0.85</v>
      </c>
      <c r="G116">
        <f ca="1">F116+Calculator!$C$28</f>
        <v>0.96</v>
      </c>
      <c r="H116">
        <f ca="1">G116+Calculator!$C$28</f>
        <v>1.07</v>
      </c>
      <c r="N116" s="12"/>
    </row>
    <row r="117" spans="1:14" x14ac:dyDescent="0.3">
      <c r="A117">
        <f ca="1">A118-Calculator!$B$25</f>
        <v>1185</v>
      </c>
      <c r="B117" s="12">
        <f t="dataTable" ref="B117:H123" dt2D="1" dtr="1" r1="C7" r2="D7" ca="1"/>
        <v>-337.81000000000006</v>
      </c>
      <c r="C117" s="12">
        <v>-598.51</v>
      </c>
      <c r="D117" s="12">
        <v>-728.86</v>
      </c>
      <c r="E117" s="12">
        <v>-728.86</v>
      </c>
      <c r="F117" s="12">
        <v>-598.51</v>
      </c>
      <c r="G117" s="12">
        <v>-337.81000000000006</v>
      </c>
      <c r="H117" s="12">
        <v>53.239999999999895</v>
      </c>
      <c r="N117" s="12"/>
    </row>
    <row r="118" spans="1:14" x14ac:dyDescent="0.3">
      <c r="A118">
        <f ca="1">A119-Calculator!$B$25</f>
        <v>1190</v>
      </c>
      <c r="B118" s="12">
        <v>-341.90999999999997</v>
      </c>
      <c r="C118" s="12">
        <v>-600.41000000000008</v>
      </c>
      <c r="D118" s="12">
        <v>-729.66000000000008</v>
      </c>
      <c r="E118" s="12">
        <v>-729.66000000000008</v>
      </c>
      <c r="F118" s="12">
        <v>-600.41000000000008</v>
      </c>
      <c r="G118" s="12">
        <v>-341.90999999999997</v>
      </c>
      <c r="H118" s="12">
        <v>45.840000000000032</v>
      </c>
      <c r="N118" s="12"/>
    </row>
    <row r="119" spans="1:14" x14ac:dyDescent="0.3">
      <c r="A119">
        <f ca="1">A120-Calculator!$B$25</f>
        <v>1195</v>
      </c>
      <c r="B119" s="12">
        <v>-343.96000000000004</v>
      </c>
      <c r="C119" s="12">
        <v>-601.36</v>
      </c>
      <c r="D119" s="12">
        <v>-730.06000000000006</v>
      </c>
      <c r="E119" s="12">
        <v>-730.06000000000006</v>
      </c>
      <c r="F119" s="12">
        <v>-601.36</v>
      </c>
      <c r="G119" s="12">
        <v>-343.96000000000004</v>
      </c>
      <c r="H119" s="12">
        <v>42.139999999999986</v>
      </c>
      <c r="N119" s="12"/>
    </row>
    <row r="120" spans="1:14" x14ac:dyDescent="0.3">
      <c r="A120" cm="1">
        <f t="array" aca="1" ref="A120" ca="1">IF(MID(CELL("filename",A1),FIND("]",CELL("filename",A1))+1,256)=Calculator!AS2,Calculator!B24,D7)</f>
        <v>1200</v>
      </c>
      <c r="B120" s="12">
        <v>-343.96000000000004</v>
      </c>
      <c r="C120" s="12">
        <v>-601.36</v>
      </c>
      <c r="D120" s="12">
        <v>-730.06000000000006</v>
      </c>
      <c r="E120" s="12">
        <v>-730.06000000000006</v>
      </c>
      <c r="F120" s="12">
        <v>-601.36</v>
      </c>
      <c r="G120" s="12">
        <v>-343.96000000000004</v>
      </c>
      <c r="H120" s="12">
        <v>42.139999999999986</v>
      </c>
      <c r="N120" s="12"/>
    </row>
    <row r="121" spans="1:14" x14ac:dyDescent="0.3">
      <c r="A121">
        <f ca="1">A120+Calculator!$B$25</f>
        <v>1205</v>
      </c>
      <c r="B121" s="12">
        <v>-341.90999999999997</v>
      </c>
      <c r="C121" s="12">
        <v>-600.41000000000008</v>
      </c>
      <c r="D121" s="12">
        <v>-729.66000000000008</v>
      </c>
      <c r="E121" s="12">
        <v>-729.66000000000008</v>
      </c>
      <c r="F121" s="12">
        <v>-600.41000000000008</v>
      </c>
      <c r="G121" s="12">
        <v>-341.90999999999997</v>
      </c>
      <c r="H121" s="12">
        <v>45.840000000000032</v>
      </c>
      <c r="N121" s="12"/>
    </row>
    <row r="122" spans="1:14" x14ac:dyDescent="0.3">
      <c r="A122">
        <f ca="1">A121+Calculator!$B$25</f>
        <v>1210</v>
      </c>
      <c r="B122" s="12">
        <v>-337.81000000000006</v>
      </c>
      <c r="C122" s="12">
        <v>-598.51</v>
      </c>
      <c r="D122" s="12">
        <v>-728.86</v>
      </c>
      <c r="E122" s="12">
        <v>-728.86</v>
      </c>
      <c r="F122" s="12">
        <v>-598.51</v>
      </c>
      <c r="G122" s="12">
        <v>-337.81000000000006</v>
      </c>
      <c r="H122" s="12">
        <v>53.239999999999895</v>
      </c>
      <c r="N122" s="12"/>
    </row>
    <row r="123" spans="1:14" x14ac:dyDescent="0.3">
      <c r="A123">
        <f ca="1">A122+Calculator!$B$25</f>
        <v>1215</v>
      </c>
      <c r="B123" s="12">
        <v>-331.65999999999997</v>
      </c>
      <c r="C123" s="12">
        <v>-595.66000000000008</v>
      </c>
      <c r="D123" s="12">
        <v>-727.66000000000008</v>
      </c>
      <c r="E123" s="12">
        <v>-727.66000000000008</v>
      </c>
      <c r="F123" s="12">
        <v>-595.66000000000008</v>
      </c>
      <c r="G123" s="12">
        <v>-331.65999999999997</v>
      </c>
      <c r="H123" s="12">
        <v>64.340000000000032</v>
      </c>
      <c r="N123" s="12"/>
    </row>
    <row r="124" spans="1:14" x14ac:dyDescent="0.3">
      <c r="D124" s="12"/>
      <c r="N124" s="12"/>
    </row>
    <row r="125" spans="1:14" x14ac:dyDescent="0.3">
      <c r="D125" s="12"/>
      <c r="N125" s="12"/>
    </row>
    <row r="126" spans="1:14" x14ac:dyDescent="0.3">
      <c r="D126" s="12"/>
      <c r="N126" s="12"/>
    </row>
    <row r="127" spans="1:14" x14ac:dyDescent="0.3">
      <c r="N127" s="12"/>
    </row>
    <row r="128" spans="1:14" x14ac:dyDescent="0.3">
      <c r="D128" s="12"/>
    </row>
    <row r="129" spans="4:14" x14ac:dyDescent="0.3">
      <c r="D129" s="12"/>
      <c r="N129" s="12"/>
    </row>
    <row r="130" spans="4:14" x14ac:dyDescent="0.3">
      <c r="D130" s="12"/>
      <c r="N130" s="12"/>
    </row>
    <row r="131" spans="4:14" x14ac:dyDescent="0.3">
      <c r="D131" s="12"/>
      <c r="N131" s="12"/>
    </row>
    <row r="132" spans="4:14" x14ac:dyDescent="0.3">
      <c r="D132" s="12"/>
    </row>
    <row r="133" spans="4:14" x14ac:dyDescent="0.3">
      <c r="D133" s="12"/>
      <c r="N133" s="12"/>
    </row>
    <row r="134" spans="4:14" x14ac:dyDescent="0.3">
      <c r="D134" s="12"/>
      <c r="N134" s="12"/>
    </row>
    <row r="135" spans="4:14" x14ac:dyDescent="0.3">
      <c r="N135" s="12"/>
    </row>
    <row r="136" spans="4:14" x14ac:dyDescent="0.3">
      <c r="D136" s="12"/>
      <c r="N136" s="12"/>
    </row>
    <row r="137" spans="4:14" x14ac:dyDescent="0.3">
      <c r="D137" s="12"/>
      <c r="N137" s="12"/>
    </row>
    <row r="138" spans="4:14" x14ac:dyDescent="0.3">
      <c r="D138" s="12"/>
      <c r="N138" s="12"/>
    </row>
    <row r="139" spans="4:14" x14ac:dyDescent="0.3">
      <c r="D139" s="12"/>
      <c r="N139" s="12"/>
    </row>
    <row r="140" spans="4:14" x14ac:dyDescent="0.3">
      <c r="D140" s="12"/>
    </row>
    <row r="141" spans="4:14" x14ac:dyDescent="0.3">
      <c r="D141" s="12"/>
      <c r="N141" s="12"/>
    </row>
    <row r="142" spans="4:14" x14ac:dyDescent="0.3">
      <c r="D142" s="12"/>
      <c r="N142" s="12"/>
    </row>
    <row r="143" spans="4:14" x14ac:dyDescent="0.3">
      <c r="N143" s="12"/>
    </row>
    <row r="144" spans="4:14" x14ac:dyDescent="0.3">
      <c r="N144" s="12"/>
    </row>
    <row r="145" spans="14:14" x14ac:dyDescent="0.3">
      <c r="N145" s="12"/>
    </row>
    <row r="146" spans="14:14" x14ac:dyDescent="0.3">
      <c r="N146" s="12"/>
    </row>
    <row r="147" spans="14:14" x14ac:dyDescent="0.3">
      <c r="N147" s="12"/>
    </row>
    <row r="157" spans="14:14" x14ac:dyDescent="0.3">
      <c r="N157" s="12"/>
    </row>
    <row r="158" spans="14:14" x14ac:dyDescent="0.3">
      <c r="N158" s="12"/>
    </row>
    <row r="159" spans="14:14" x14ac:dyDescent="0.3">
      <c r="N159" s="12"/>
    </row>
    <row r="160" spans="14:14" x14ac:dyDescent="0.3">
      <c r="N160" s="12"/>
    </row>
    <row r="161" spans="14:14" x14ac:dyDescent="0.3">
      <c r="N161" s="12"/>
    </row>
    <row r="162" spans="14:14" x14ac:dyDescent="0.3">
      <c r="N162" s="12"/>
    </row>
    <row r="163" spans="14:14" x14ac:dyDescent="0.3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2682-9B97-45BD-990E-89973F0E6E5F}">
  <dimension ref="A1:S163"/>
  <sheetViews>
    <sheetView topLeftCell="A106" workbookViewId="0">
      <selection activeCell="L103" sqref="L103"/>
    </sheetView>
  </sheetViews>
  <sheetFormatPr defaultRowHeight="14.4" x14ac:dyDescent="0.3"/>
  <cols>
    <col min="1" max="1" width="25.6640625" customWidth="1"/>
    <col min="2" max="2" width="16.33203125" bestFit="1" customWidth="1"/>
    <col min="3" max="3" width="10.5546875" customWidth="1"/>
    <col min="4" max="4" width="11.109375" customWidth="1"/>
    <col min="5" max="5" width="11" customWidth="1"/>
    <col min="6" max="6" width="11.77734375" customWidth="1"/>
    <col min="7" max="7" width="10.5546875" customWidth="1"/>
    <col min="8" max="8" width="11.6640625" customWidth="1"/>
    <col min="9" max="9" width="10.6640625" customWidth="1"/>
    <col min="12" max="12" width="10.6640625" customWidth="1"/>
    <col min="13" max="13" width="10.44140625" customWidth="1"/>
    <col min="14" max="14" width="10.5546875" customWidth="1"/>
    <col min="15" max="15" width="11" customWidth="1"/>
    <col min="16" max="16" width="11.33203125" customWidth="1"/>
    <col min="17" max="17" width="10.6640625" customWidth="1"/>
    <col min="18" max="18" width="9.6640625" customWidth="1"/>
  </cols>
  <sheetData>
    <row r="1" spans="1:8" x14ac:dyDescent="0.3">
      <c r="A1" s="80" t="s">
        <v>214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164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445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3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3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3">
      <c r="A10" t="s">
        <v>12</v>
      </c>
      <c r="C10" s="23"/>
      <c r="E10" s="23"/>
    </row>
    <row r="11" spans="1:8" x14ac:dyDescent="0.3">
      <c r="A11" s="7" t="s">
        <v>13</v>
      </c>
      <c r="C11" s="23"/>
      <c r="E11" s="23"/>
    </row>
    <row r="12" spans="1:8" x14ac:dyDescent="0.3">
      <c r="A12" s="13" t="s">
        <v>17</v>
      </c>
      <c r="C12" s="23"/>
      <c r="E12" s="23"/>
    </row>
    <row r="13" spans="1:8" x14ac:dyDescent="0.3">
      <c r="A13" s="14" t="s">
        <v>66</v>
      </c>
      <c r="B13" s="14" t="s">
        <v>18</v>
      </c>
      <c r="C13" s="15">
        <v>1.1399999999999999</v>
      </c>
      <c r="D13" s="14">
        <v>2.2999999999999998</v>
      </c>
      <c r="E13" s="23">
        <f>ROUND(C13*D13,2)</f>
        <v>2.62</v>
      </c>
      <c r="F13" s="16">
        <v>0</v>
      </c>
      <c r="G13" s="23">
        <f>ROUND(E13*F13,2)</f>
        <v>0</v>
      </c>
      <c r="H13" s="23">
        <f>ROUND(E13-G13,2)</f>
        <v>2.62</v>
      </c>
    </row>
    <row r="14" spans="1:8" x14ac:dyDescent="0.3">
      <c r="A14" s="14" t="s">
        <v>67</v>
      </c>
      <c r="B14" s="14" t="s">
        <v>26</v>
      </c>
      <c r="C14" s="15">
        <v>3.38</v>
      </c>
      <c r="D14" s="14">
        <v>2.3125</v>
      </c>
      <c r="E14" s="23">
        <f>ROUND(C14*D14,2)</f>
        <v>7.82</v>
      </c>
      <c r="F14" s="16">
        <v>0</v>
      </c>
      <c r="G14" s="23">
        <f>ROUND(E14*F14,2)</f>
        <v>0</v>
      </c>
      <c r="H14" s="23">
        <f>ROUND(E14-G14,2)</f>
        <v>7.82</v>
      </c>
    </row>
    <row r="15" spans="1:8" x14ac:dyDescent="0.3">
      <c r="A15" s="14" t="s">
        <v>68</v>
      </c>
      <c r="B15" s="14" t="s">
        <v>26</v>
      </c>
      <c r="C15" s="15">
        <v>11.25</v>
      </c>
      <c r="D15" s="14">
        <v>0.5</v>
      </c>
      <c r="E15" s="23">
        <f>ROUND(C15*D15,2)</f>
        <v>5.63</v>
      </c>
      <c r="F15" s="16">
        <v>0</v>
      </c>
      <c r="G15" s="23">
        <f>ROUND(E15*F15,2)</f>
        <v>0</v>
      </c>
      <c r="H15" s="23">
        <f>ROUND(E15-G15,2)</f>
        <v>5.63</v>
      </c>
    </row>
    <row r="16" spans="1:8" x14ac:dyDescent="0.3">
      <c r="A16" s="13" t="s">
        <v>69</v>
      </c>
      <c r="C16" s="23"/>
      <c r="E16" s="23"/>
    </row>
    <row r="17" spans="1:8" x14ac:dyDescent="0.3">
      <c r="A17" s="14" t="s">
        <v>70</v>
      </c>
      <c r="B17" s="14" t="s">
        <v>29</v>
      </c>
      <c r="C17" s="15">
        <v>0.11</v>
      </c>
      <c r="D17" s="14">
        <v>1000</v>
      </c>
      <c r="E17" s="23">
        <f>ROUND(C17*D17,2)</f>
        <v>110</v>
      </c>
      <c r="F17" s="16">
        <v>0</v>
      </c>
      <c r="G17" s="23">
        <f>ROUND(E17*F17,2)</f>
        <v>0</v>
      </c>
      <c r="H17" s="23">
        <f>ROUND(E17-G17,2)</f>
        <v>110</v>
      </c>
    </row>
    <row r="18" spans="1:8" x14ac:dyDescent="0.3">
      <c r="A18" s="13" t="s">
        <v>20</v>
      </c>
      <c r="C18" s="23"/>
      <c r="E18" s="23"/>
    </row>
    <row r="19" spans="1:8" x14ac:dyDescent="0.3">
      <c r="A19" s="14" t="s">
        <v>22</v>
      </c>
      <c r="B19" s="14" t="s">
        <v>21</v>
      </c>
      <c r="C19" s="15">
        <v>36.200000000000003</v>
      </c>
      <c r="D19" s="14">
        <v>1.5</v>
      </c>
      <c r="E19" s="23">
        <f>ROUND(C19*D19,2)</f>
        <v>54.3</v>
      </c>
      <c r="F19" s="16">
        <v>0</v>
      </c>
      <c r="G19" s="23">
        <f>ROUND(E19*F19,2)</f>
        <v>0</v>
      </c>
      <c r="H19" s="23">
        <f>ROUND(E19-G19,2)</f>
        <v>54.3</v>
      </c>
    </row>
    <row r="20" spans="1:8" x14ac:dyDescent="0.3">
      <c r="A20" s="14" t="s">
        <v>103</v>
      </c>
      <c r="B20" s="14" t="s">
        <v>19</v>
      </c>
      <c r="C20" s="15">
        <v>4</v>
      </c>
      <c r="D20" s="14">
        <v>28.933199999999999</v>
      </c>
      <c r="E20" s="23">
        <f>ROUND(C20*D20,2)</f>
        <v>115.73</v>
      </c>
      <c r="F20" s="16">
        <v>0</v>
      </c>
      <c r="G20" s="23">
        <f>ROUND(E20*F20,2)</f>
        <v>0</v>
      </c>
      <c r="H20" s="23">
        <f>ROUND(E20-G20,2)</f>
        <v>115.73</v>
      </c>
    </row>
    <row r="21" spans="1:8" x14ac:dyDescent="0.3">
      <c r="A21" s="13" t="s">
        <v>23</v>
      </c>
      <c r="C21" s="23"/>
      <c r="E21" s="23"/>
    </row>
    <row r="22" spans="1:8" x14ac:dyDescent="0.3">
      <c r="A22" s="14" t="s">
        <v>71</v>
      </c>
      <c r="B22" s="14" t="s">
        <v>48</v>
      </c>
      <c r="C22" s="15">
        <v>20</v>
      </c>
      <c r="D22" s="14">
        <v>1</v>
      </c>
      <c r="E22" s="23">
        <f>ROUND(C22*D22,2)</f>
        <v>20</v>
      </c>
      <c r="F22" s="16">
        <v>0</v>
      </c>
      <c r="G22" s="23">
        <f>ROUND(E22*F22,2)</f>
        <v>0</v>
      </c>
      <c r="H22" s="23">
        <f>ROUND(E22-G22,2)</f>
        <v>20</v>
      </c>
    </row>
    <row r="23" spans="1:8" x14ac:dyDescent="0.3">
      <c r="A23" s="13" t="s">
        <v>24</v>
      </c>
      <c r="C23" s="23"/>
      <c r="E23" s="23"/>
    </row>
    <row r="24" spans="1:8" x14ac:dyDescent="0.3">
      <c r="A24" s="14" t="s">
        <v>59</v>
      </c>
      <c r="B24" s="14" t="s">
        <v>26</v>
      </c>
      <c r="C24" s="15">
        <v>14.29</v>
      </c>
      <c r="D24" s="14">
        <v>0.5</v>
      </c>
      <c r="E24" s="23">
        <f t="shared" ref="E24:E29" si="0">ROUND(C24*D24,2)</f>
        <v>7.15</v>
      </c>
      <c r="F24" s="16">
        <v>0</v>
      </c>
      <c r="G24" s="23">
        <f t="shared" ref="G24:G29" si="1">ROUND(E24*F24,2)</f>
        <v>0</v>
      </c>
      <c r="H24" s="23">
        <f t="shared" ref="H24:H29" si="2">ROUND(E24-G24,2)</f>
        <v>7.15</v>
      </c>
    </row>
    <row r="25" spans="1:8" x14ac:dyDescent="0.3">
      <c r="A25" s="14" t="s">
        <v>25</v>
      </c>
      <c r="B25" s="14" t="s">
        <v>18</v>
      </c>
      <c r="C25" s="15">
        <v>0.25</v>
      </c>
      <c r="D25" s="14">
        <v>96</v>
      </c>
      <c r="E25" s="23">
        <f t="shared" si="0"/>
        <v>24</v>
      </c>
      <c r="F25" s="16">
        <v>0</v>
      </c>
      <c r="G25" s="23">
        <f t="shared" si="1"/>
        <v>0</v>
      </c>
      <c r="H25" s="23">
        <f t="shared" si="2"/>
        <v>24</v>
      </c>
    </row>
    <row r="26" spans="1:8" x14ac:dyDescent="0.3">
      <c r="A26" s="14" t="s">
        <v>105</v>
      </c>
      <c r="B26" s="14" t="s">
        <v>18</v>
      </c>
      <c r="C26" s="15">
        <v>0.33</v>
      </c>
      <c r="D26" s="14">
        <v>48</v>
      </c>
      <c r="E26" s="23">
        <f t="shared" si="0"/>
        <v>15.84</v>
      </c>
      <c r="F26" s="16">
        <v>0</v>
      </c>
      <c r="G26" s="23">
        <f t="shared" si="1"/>
        <v>0</v>
      </c>
      <c r="H26" s="23">
        <f t="shared" si="2"/>
        <v>15.84</v>
      </c>
    </row>
    <row r="27" spans="1:8" x14ac:dyDescent="0.3">
      <c r="A27" s="14" t="s">
        <v>106</v>
      </c>
      <c r="B27" s="14" t="s">
        <v>26</v>
      </c>
      <c r="C27" s="15">
        <v>5.24</v>
      </c>
      <c r="D27" s="14">
        <v>2</v>
      </c>
      <c r="E27" s="23">
        <f t="shared" si="0"/>
        <v>10.48</v>
      </c>
      <c r="F27" s="16">
        <v>0</v>
      </c>
      <c r="G27" s="23">
        <f t="shared" si="1"/>
        <v>0</v>
      </c>
      <c r="H27" s="23">
        <f t="shared" si="2"/>
        <v>10.48</v>
      </c>
    </row>
    <row r="28" spans="1:8" x14ac:dyDescent="0.3">
      <c r="A28" s="14" t="s">
        <v>390</v>
      </c>
      <c r="B28" s="14" t="s">
        <v>18</v>
      </c>
      <c r="C28" s="15">
        <v>0.8</v>
      </c>
      <c r="D28" s="14">
        <v>25.6</v>
      </c>
      <c r="E28" s="23">
        <f t="shared" si="0"/>
        <v>20.48</v>
      </c>
      <c r="F28" s="16">
        <v>0</v>
      </c>
      <c r="G28" s="23">
        <f t="shared" si="1"/>
        <v>0</v>
      </c>
      <c r="H28" s="23">
        <f t="shared" si="2"/>
        <v>20.48</v>
      </c>
    </row>
    <row r="29" spans="1:8" x14ac:dyDescent="0.3">
      <c r="A29" s="14" t="s">
        <v>74</v>
      </c>
      <c r="B29" s="14" t="s">
        <v>26</v>
      </c>
      <c r="C29" s="15">
        <v>10.75</v>
      </c>
      <c r="D29" s="14">
        <v>2</v>
      </c>
      <c r="E29" s="23">
        <f t="shared" si="0"/>
        <v>21.5</v>
      </c>
      <c r="F29" s="16">
        <v>0</v>
      </c>
      <c r="G29" s="23">
        <f t="shared" si="1"/>
        <v>0</v>
      </c>
      <c r="H29" s="23">
        <f t="shared" si="2"/>
        <v>21.5</v>
      </c>
    </row>
    <row r="30" spans="1:8" x14ac:dyDescent="0.3">
      <c r="A30" s="13" t="s">
        <v>27</v>
      </c>
      <c r="C30" s="23"/>
      <c r="E30" s="23"/>
    </row>
    <row r="31" spans="1:8" x14ac:dyDescent="0.3">
      <c r="A31" s="14" t="s">
        <v>78</v>
      </c>
      <c r="B31" s="14" t="s">
        <v>29</v>
      </c>
      <c r="C31" s="15">
        <v>8.25</v>
      </c>
      <c r="D31" s="14">
        <v>2</v>
      </c>
      <c r="E31" s="23">
        <f>ROUND(C31*D31,2)</f>
        <v>16.5</v>
      </c>
      <c r="F31" s="16">
        <v>0</v>
      </c>
      <c r="G31" s="23">
        <f>ROUND(E31*F31,2)</f>
        <v>0</v>
      </c>
      <c r="H31" s="23">
        <f>ROUND(E31-G31,2)</f>
        <v>16.5</v>
      </c>
    </row>
    <row r="32" spans="1:8" x14ac:dyDescent="0.3">
      <c r="A32" s="14" t="s">
        <v>107</v>
      </c>
      <c r="B32" s="14" t="s">
        <v>18</v>
      </c>
      <c r="C32" s="15">
        <v>1.51</v>
      </c>
      <c r="D32" s="14">
        <v>3.2</v>
      </c>
      <c r="E32" s="23">
        <f>ROUND(C32*D32,2)</f>
        <v>4.83</v>
      </c>
      <c r="F32" s="16">
        <v>0</v>
      </c>
      <c r="G32" s="23">
        <f>ROUND(E32*F32,2)</f>
        <v>0</v>
      </c>
      <c r="H32" s="23">
        <f>ROUND(E32-G32,2)</f>
        <v>4.83</v>
      </c>
    </row>
    <row r="33" spans="1:8" x14ac:dyDescent="0.3">
      <c r="A33" s="14" t="s">
        <v>79</v>
      </c>
      <c r="B33" s="14" t="s">
        <v>18</v>
      </c>
      <c r="C33" s="15">
        <v>5.95</v>
      </c>
      <c r="D33" s="14">
        <v>2</v>
      </c>
      <c r="E33" s="23">
        <f>ROUND(C33*D33,2)</f>
        <v>11.9</v>
      </c>
      <c r="F33" s="16">
        <v>0</v>
      </c>
      <c r="G33" s="23">
        <f>ROUND(E33*F33,2)</f>
        <v>0</v>
      </c>
      <c r="H33" s="23">
        <f>ROUND(E33-G33,2)</f>
        <v>11.9</v>
      </c>
    </row>
    <row r="34" spans="1:8" x14ac:dyDescent="0.3">
      <c r="A34" s="14" t="s">
        <v>112</v>
      </c>
      <c r="B34" s="14" t="s">
        <v>48</v>
      </c>
      <c r="C34" s="15">
        <v>15</v>
      </c>
      <c r="D34" s="14">
        <v>1</v>
      </c>
      <c r="E34" s="23">
        <f>ROUND(C34*D34,2)</f>
        <v>15</v>
      </c>
      <c r="F34" s="16">
        <v>0</v>
      </c>
      <c r="G34" s="23">
        <f>ROUND(E34*F34,2)</f>
        <v>0</v>
      </c>
      <c r="H34" s="23">
        <f>ROUND(E34-G34,2)</f>
        <v>15</v>
      </c>
    </row>
    <row r="35" spans="1:8" x14ac:dyDescent="0.3">
      <c r="A35" s="13" t="s">
        <v>33</v>
      </c>
      <c r="C35" s="23"/>
      <c r="E35" s="23"/>
    </row>
    <row r="36" spans="1:8" x14ac:dyDescent="0.3">
      <c r="A36" s="14" t="s">
        <v>391</v>
      </c>
      <c r="B36" s="14" t="s">
        <v>60</v>
      </c>
      <c r="C36" s="15">
        <v>2.6</v>
      </c>
      <c r="D36" s="14">
        <v>45</v>
      </c>
      <c r="E36" s="23">
        <f>ROUND(C36*D36,2)</f>
        <v>117</v>
      </c>
      <c r="F36" s="16">
        <v>0</v>
      </c>
      <c r="G36" s="23">
        <f>ROUND(E36*F36,2)</f>
        <v>0</v>
      </c>
      <c r="H36" s="23">
        <f>ROUND(E36-G36,2)</f>
        <v>117</v>
      </c>
    </row>
    <row r="37" spans="1:8" x14ac:dyDescent="0.3">
      <c r="A37" s="13" t="s">
        <v>85</v>
      </c>
      <c r="C37" s="23"/>
      <c r="E37" s="23"/>
    </row>
    <row r="38" spans="1:8" x14ac:dyDescent="0.3">
      <c r="A38" s="14" t="s">
        <v>86</v>
      </c>
      <c r="B38" s="14" t="s">
        <v>18</v>
      </c>
      <c r="C38" s="15">
        <v>7.0000000000000007E-2</v>
      </c>
      <c r="D38" s="14">
        <v>32</v>
      </c>
      <c r="E38" s="23">
        <f>ROUND(C38*D38,2)</f>
        <v>2.2400000000000002</v>
      </c>
      <c r="F38" s="16">
        <v>0</v>
      </c>
      <c r="G38" s="23">
        <f>ROUND(E38*F38,2)</f>
        <v>0</v>
      </c>
      <c r="H38" s="23">
        <f>ROUND(E38-G38,2)</f>
        <v>2.2400000000000002</v>
      </c>
    </row>
    <row r="39" spans="1:8" x14ac:dyDescent="0.3">
      <c r="A39" s="13" t="s">
        <v>114</v>
      </c>
      <c r="C39" s="23"/>
      <c r="E39" s="23"/>
    </row>
    <row r="40" spans="1:8" x14ac:dyDescent="0.3">
      <c r="A40" s="14" t="s">
        <v>115</v>
      </c>
      <c r="B40" s="14" t="s">
        <v>26</v>
      </c>
      <c r="C40" s="15">
        <v>3.3</v>
      </c>
      <c r="D40" s="14">
        <v>0.4</v>
      </c>
      <c r="E40" s="23">
        <f>ROUND(C40*D40,2)</f>
        <v>1.32</v>
      </c>
      <c r="F40" s="16">
        <v>0</v>
      </c>
      <c r="G40" s="23">
        <f>ROUND(E40*F40,2)</f>
        <v>0</v>
      </c>
      <c r="H40" s="23">
        <f>ROUND(E40-G40,2)</f>
        <v>1.32</v>
      </c>
    </row>
    <row r="41" spans="1:8" x14ac:dyDescent="0.3">
      <c r="A41" s="13" t="s">
        <v>61</v>
      </c>
      <c r="C41" s="23"/>
      <c r="E41" s="23"/>
    </row>
    <row r="42" spans="1:8" x14ac:dyDescent="0.3">
      <c r="A42" s="14" t="s">
        <v>62</v>
      </c>
      <c r="B42" s="14" t="s">
        <v>48</v>
      </c>
      <c r="C42" s="15">
        <v>7.5</v>
      </c>
      <c r="D42" s="14">
        <v>1</v>
      </c>
      <c r="E42" s="23">
        <f>ROUND(C42*D42,2)</f>
        <v>7.5</v>
      </c>
      <c r="F42" s="16">
        <v>0</v>
      </c>
      <c r="G42" s="23">
        <f>ROUND(E42*F42,2)</f>
        <v>0</v>
      </c>
      <c r="H42" s="23">
        <f>ROUND(E42-G42,2)</f>
        <v>7.5</v>
      </c>
    </row>
    <row r="43" spans="1:8" x14ac:dyDescent="0.3">
      <c r="A43" s="13" t="s">
        <v>87</v>
      </c>
      <c r="C43" s="23"/>
      <c r="E43" s="23"/>
    </row>
    <row r="44" spans="1:8" x14ac:dyDescent="0.3">
      <c r="A44" s="14" t="s">
        <v>88</v>
      </c>
      <c r="B44" s="14" t="s">
        <v>48</v>
      </c>
      <c r="C44" s="15">
        <v>1</v>
      </c>
      <c r="D44" s="14">
        <v>1</v>
      </c>
      <c r="E44" s="23">
        <f>ROUND(C44*D44,2)</f>
        <v>1</v>
      </c>
      <c r="F44" s="16">
        <v>0</v>
      </c>
      <c r="G44" s="23">
        <f>ROUND(E44*F44,2)</f>
        <v>0</v>
      </c>
      <c r="H44" s="23">
        <f>ROUND(E44-G44,2)</f>
        <v>1</v>
      </c>
    </row>
    <row r="45" spans="1:8" x14ac:dyDescent="0.3">
      <c r="A45" s="13" t="s">
        <v>34</v>
      </c>
      <c r="C45" s="23"/>
      <c r="E45" s="23"/>
    </row>
    <row r="46" spans="1:8" x14ac:dyDescent="0.3">
      <c r="A46" s="14" t="s">
        <v>35</v>
      </c>
      <c r="B46" s="14" t="s">
        <v>36</v>
      </c>
      <c r="C46" s="15">
        <v>65</v>
      </c>
      <c r="D46" s="14">
        <v>0.66600000000000004</v>
      </c>
      <c r="E46" s="23">
        <f>ROUND(C46*D46,2)</f>
        <v>43.29</v>
      </c>
      <c r="F46" s="16">
        <v>0</v>
      </c>
      <c r="G46" s="23">
        <f>ROUND(E46*F46,2)</f>
        <v>0</v>
      </c>
      <c r="H46" s="23">
        <f>ROUND(E46-G46,2)</f>
        <v>43.29</v>
      </c>
    </row>
    <row r="47" spans="1:8" x14ac:dyDescent="0.3">
      <c r="A47" s="13" t="s">
        <v>116</v>
      </c>
      <c r="C47" s="23"/>
      <c r="E47" s="23"/>
    </row>
    <row r="48" spans="1:8" x14ac:dyDescent="0.3">
      <c r="A48" s="14" t="s">
        <v>117</v>
      </c>
      <c r="B48" s="14" t="s">
        <v>48</v>
      </c>
      <c r="C48" s="15">
        <v>8</v>
      </c>
      <c r="D48" s="14">
        <v>1</v>
      </c>
      <c r="E48" s="23">
        <f>ROUND(C48*D48,2)</f>
        <v>8</v>
      </c>
      <c r="F48" s="16">
        <v>0</v>
      </c>
      <c r="G48" s="23">
        <f>ROUND(E48*F48,2)</f>
        <v>0</v>
      </c>
      <c r="H48" s="23">
        <f>ROUND(E48-G48,2)</f>
        <v>8</v>
      </c>
    </row>
    <row r="49" spans="1:8" x14ac:dyDescent="0.3">
      <c r="A49" s="13" t="s">
        <v>118</v>
      </c>
      <c r="C49" s="23"/>
      <c r="E49" s="23"/>
    </row>
    <row r="50" spans="1:8" x14ac:dyDescent="0.3">
      <c r="A50" s="14" t="s">
        <v>119</v>
      </c>
      <c r="B50" s="14" t="s">
        <v>48</v>
      </c>
      <c r="C50" s="15">
        <v>10</v>
      </c>
      <c r="D50" s="14">
        <v>0.33300000000000002</v>
      </c>
      <c r="E50" s="23">
        <f>ROUND(C50*D50,2)</f>
        <v>3.33</v>
      </c>
      <c r="F50" s="16">
        <v>0</v>
      </c>
      <c r="G50" s="23">
        <f>ROUND(E50*F50,2)</f>
        <v>0</v>
      </c>
      <c r="H50" s="23">
        <f>ROUND(E50-G50,2)</f>
        <v>3.33</v>
      </c>
    </row>
    <row r="51" spans="1:8" x14ac:dyDescent="0.3">
      <c r="A51" s="13" t="s">
        <v>37</v>
      </c>
      <c r="C51" s="23"/>
      <c r="E51" s="23"/>
    </row>
    <row r="52" spans="1:8" x14ac:dyDescent="0.3">
      <c r="A52" s="14" t="s">
        <v>38</v>
      </c>
      <c r="B52" s="14" t="s">
        <v>39</v>
      </c>
      <c r="C52" s="15">
        <v>17.940000000000001</v>
      </c>
      <c r="D52" s="14">
        <v>0.92889999999999995</v>
      </c>
      <c r="E52" s="23">
        <f>ROUND(C52*D52,2)</f>
        <v>16.66</v>
      </c>
      <c r="F52" s="16">
        <v>0</v>
      </c>
      <c r="G52" s="23">
        <f>ROUND(E52*F52,2)</f>
        <v>0</v>
      </c>
      <c r="H52" s="23">
        <f>ROUND(E52-G52,2)</f>
        <v>16.66</v>
      </c>
    </row>
    <row r="53" spans="1:8" x14ac:dyDescent="0.3">
      <c r="A53" s="14" t="s">
        <v>91</v>
      </c>
      <c r="B53" s="14" t="s">
        <v>39</v>
      </c>
      <c r="C53" s="15">
        <v>17.940000000000001</v>
      </c>
      <c r="D53" s="14">
        <v>0.2722</v>
      </c>
      <c r="E53" s="23">
        <f>ROUND(C53*D53,2)</f>
        <v>4.88</v>
      </c>
      <c r="F53" s="16">
        <v>0</v>
      </c>
      <c r="G53" s="23">
        <f>ROUND(E53*F53,2)</f>
        <v>0</v>
      </c>
      <c r="H53" s="23">
        <f>ROUND(E53-G53,2)</f>
        <v>4.88</v>
      </c>
    </row>
    <row r="54" spans="1:8" x14ac:dyDescent="0.3">
      <c r="A54" s="13" t="s">
        <v>43</v>
      </c>
      <c r="C54" s="23"/>
      <c r="E54" s="23"/>
    </row>
    <row r="55" spans="1:8" x14ac:dyDescent="0.3">
      <c r="A55" s="14" t="s">
        <v>42</v>
      </c>
      <c r="B55" s="14" t="s">
        <v>39</v>
      </c>
      <c r="C55" s="15">
        <v>9.06</v>
      </c>
      <c r="D55" s="14">
        <v>0.3579</v>
      </c>
      <c r="E55" s="23">
        <f>ROUND(C55*D55,2)</f>
        <v>3.24</v>
      </c>
      <c r="F55" s="16">
        <v>0</v>
      </c>
      <c r="G55" s="23">
        <f>ROUND(E55*F55,2)</f>
        <v>0</v>
      </c>
      <c r="H55" s="23">
        <f>ROUND(E55-G55,2)</f>
        <v>3.24</v>
      </c>
    </row>
    <row r="56" spans="1:8" x14ac:dyDescent="0.3">
      <c r="A56" s="14" t="s">
        <v>91</v>
      </c>
      <c r="B56" s="14" t="s">
        <v>39</v>
      </c>
      <c r="C56" s="15">
        <v>9.06</v>
      </c>
      <c r="D56" s="14">
        <v>0.22220000000000001</v>
      </c>
      <c r="E56" s="23">
        <f>ROUND(C56*D56,2)</f>
        <v>2.0099999999999998</v>
      </c>
      <c r="F56" s="16">
        <v>0</v>
      </c>
      <c r="G56" s="23">
        <f>ROUND(E56*F56,2)</f>
        <v>0</v>
      </c>
      <c r="H56" s="23">
        <f>ROUND(E56-G56,2)</f>
        <v>2.0099999999999998</v>
      </c>
    </row>
    <row r="57" spans="1:8" x14ac:dyDescent="0.3">
      <c r="A57" s="14" t="s">
        <v>44</v>
      </c>
      <c r="B57" s="14" t="s">
        <v>39</v>
      </c>
      <c r="C57" s="15">
        <v>17.93</v>
      </c>
      <c r="D57" s="14">
        <v>0.96079999999999999</v>
      </c>
      <c r="E57" s="23">
        <f>ROUND(C57*D57,2)</f>
        <v>17.23</v>
      </c>
      <c r="F57" s="16">
        <v>0</v>
      </c>
      <c r="G57" s="23">
        <f>ROUND(E57*F57,2)</f>
        <v>0</v>
      </c>
      <c r="H57" s="23">
        <f>ROUND(E57-G57,2)</f>
        <v>17.23</v>
      </c>
    </row>
    <row r="58" spans="1:8" x14ac:dyDescent="0.3">
      <c r="A58" s="13" t="s">
        <v>45</v>
      </c>
      <c r="C58" s="23"/>
      <c r="E58" s="23"/>
    </row>
    <row r="59" spans="1:8" x14ac:dyDescent="0.3">
      <c r="A59" s="14" t="s">
        <v>38</v>
      </c>
      <c r="B59" s="14" t="s">
        <v>19</v>
      </c>
      <c r="C59" s="15">
        <v>3.44</v>
      </c>
      <c r="D59" s="14">
        <v>14.343299999999999</v>
      </c>
      <c r="E59" s="23">
        <f>ROUND(C59*D59,2)</f>
        <v>49.34</v>
      </c>
      <c r="F59" s="16">
        <v>0</v>
      </c>
      <c r="G59" s="23">
        <f>ROUND(E59*F59,2)</f>
        <v>0</v>
      </c>
      <c r="H59" s="23">
        <f>ROUND(E59-G59,2)</f>
        <v>49.34</v>
      </c>
    </row>
    <row r="60" spans="1:8" x14ac:dyDescent="0.3">
      <c r="A60" s="14" t="s">
        <v>91</v>
      </c>
      <c r="B60" s="14" t="s">
        <v>19</v>
      </c>
      <c r="C60" s="15">
        <v>3.44</v>
      </c>
      <c r="D60" s="14">
        <v>4.4208999999999996</v>
      </c>
      <c r="E60" s="23">
        <f>ROUND(C60*D60,2)</f>
        <v>15.21</v>
      </c>
      <c r="F60" s="16">
        <v>0</v>
      </c>
      <c r="G60" s="23">
        <f>ROUND(E60*F60,2)</f>
        <v>0</v>
      </c>
      <c r="H60" s="23">
        <f>ROUND(E60-G60,2)</f>
        <v>15.21</v>
      </c>
    </row>
    <row r="61" spans="1:8" x14ac:dyDescent="0.3">
      <c r="A61" s="13" t="s">
        <v>47</v>
      </c>
      <c r="C61" s="23"/>
      <c r="E61" s="23"/>
    </row>
    <row r="62" spans="1:8" x14ac:dyDescent="0.3">
      <c r="A62" s="14" t="s">
        <v>42</v>
      </c>
      <c r="B62" s="14" t="s">
        <v>48</v>
      </c>
      <c r="C62" s="15">
        <v>14.48</v>
      </c>
      <c r="D62" s="14">
        <v>1</v>
      </c>
      <c r="E62" s="23">
        <f>ROUND(C62*D62,2)</f>
        <v>14.48</v>
      </c>
      <c r="F62" s="16">
        <v>0</v>
      </c>
      <c r="G62" s="23">
        <f>ROUND(E62*F62,2)</f>
        <v>0</v>
      </c>
      <c r="H62" s="23">
        <f t="shared" ref="H62:H67" si="3">ROUND(E62-G62,2)</f>
        <v>14.48</v>
      </c>
    </row>
    <row r="63" spans="1:8" x14ac:dyDescent="0.3">
      <c r="A63" s="14" t="s">
        <v>38</v>
      </c>
      <c r="B63" s="14" t="s">
        <v>48</v>
      </c>
      <c r="C63" s="15">
        <v>10.37</v>
      </c>
      <c r="D63" s="14">
        <v>1</v>
      </c>
      <c r="E63" s="23">
        <f>ROUND(C63*D63,2)</f>
        <v>10.37</v>
      </c>
      <c r="F63" s="16">
        <v>0</v>
      </c>
      <c r="G63" s="23">
        <f>ROUND(E63*F63,2)</f>
        <v>0</v>
      </c>
      <c r="H63" s="23">
        <f t="shared" si="3"/>
        <v>10.37</v>
      </c>
    </row>
    <row r="64" spans="1:8" x14ac:dyDescent="0.3">
      <c r="A64" s="14" t="s">
        <v>91</v>
      </c>
      <c r="B64" s="14" t="s">
        <v>48</v>
      </c>
      <c r="C64" s="15">
        <v>14.3</v>
      </c>
      <c r="D64" s="14">
        <v>1</v>
      </c>
      <c r="E64" s="23">
        <f>ROUND(C64*D64,2)</f>
        <v>14.3</v>
      </c>
      <c r="F64" s="16">
        <v>0</v>
      </c>
      <c r="G64" s="23">
        <f>ROUND(E64*F64,2)</f>
        <v>0</v>
      </c>
      <c r="H64" s="23">
        <f t="shared" si="3"/>
        <v>14.3</v>
      </c>
    </row>
    <row r="65" spans="1:8" x14ac:dyDescent="0.3">
      <c r="A65" s="9" t="s">
        <v>49</v>
      </c>
      <c r="B65" s="9" t="s">
        <v>48</v>
      </c>
      <c r="C65" s="10">
        <v>30.11</v>
      </c>
      <c r="D65" s="9">
        <v>1</v>
      </c>
      <c r="E65" s="22">
        <f>ROUND(C65*D65,2)</f>
        <v>30.11</v>
      </c>
      <c r="F65" s="11">
        <v>0</v>
      </c>
      <c r="G65" s="22">
        <f>ROUND(E65*F65,2)</f>
        <v>0</v>
      </c>
      <c r="H65" s="22">
        <f t="shared" si="3"/>
        <v>30.11</v>
      </c>
    </row>
    <row r="66" spans="1:8" x14ac:dyDescent="0.3">
      <c r="A66" s="7" t="s">
        <v>50</v>
      </c>
      <c r="C66" s="23"/>
      <c r="E66" s="23">
        <f>SUM(E13:E65)</f>
        <v>825.29000000000008</v>
      </c>
      <c r="G66" s="12">
        <f>SUM(G13:G65)</f>
        <v>0</v>
      </c>
      <c r="H66" s="12">
        <f t="shared" si="3"/>
        <v>825.29</v>
      </c>
    </row>
    <row r="67" spans="1:8" x14ac:dyDescent="0.3">
      <c r="A67" s="7" t="s">
        <v>51</v>
      </c>
      <c r="C67" s="23"/>
      <c r="E67" s="23">
        <f>+E9-E66</f>
        <v>240.90999999999997</v>
      </c>
      <c r="G67" s="12">
        <f>+G9-G66</f>
        <v>0</v>
      </c>
      <c r="H67" s="12">
        <f t="shared" si="3"/>
        <v>240.91</v>
      </c>
    </row>
    <row r="68" spans="1:8" x14ac:dyDescent="0.3">
      <c r="A68" t="s">
        <v>12</v>
      </c>
      <c r="C68" s="23"/>
      <c r="E68" s="23"/>
    </row>
    <row r="69" spans="1:8" x14ac:dyDescent="0.3">
      <c r="A69" s="7" t="s">
        <v>52</v>
      </c>
      <c r="C69" s="23"/>
      <c r="E69" s="23"/>
    </row>
    <row r="70" spans="1:8" x14ac:dyDescent="0.3">
      <c r="A70" s="14" t="s">
        <v>42</v>
      </c>
      <c r="B70" s="14" t="s">
        <v>48</v>
      </c>
      <c r="C70" s="15">
        <v>27.22</v>
      </c>
      <c r="D70" s="14">
        <v>1</v>
      </c>
      <c r="E70" s="23">
        <f>ROUND(C70*D70,2)</f>
        <v>27.22</v>
      </c>
      <c r="F70" s="16">
        <v>0</v>
      </c>
      <c r="G70" s="23">
        <f>ROUND(E70*F70,2)</f>
        <v>0</v>
      </c>
      <c r="H70" s="23">
        <f t="shared" ref="H70:H75" si="4">ROUND(E70-G70,2)</f>
        <v>27.22</v>
      </c>
    </row>
    <row r="71" spans="1:8" x14ac:dyDescent="0.3">
      <c r="A71" s="14" t="s">
        <v>38</v>
      </c>
      <c r="B71" s="14" t="s">
        <v>48</v>
      </c>
      <c r="C71" s="15">
        <v>80.150000000000006</v>
      </c>
      <c r="D71" s="14">
        <v>1</v>
      </c>
      <c r="E71" s="23">
        <f>ROUND(C71*D71,2)</f>
        <v>80.150000000000006</v>
      </c>
      <c r="F71" s="16">
        <v>0</v>
      </c>
      <c r="G71" s="23">
        <f>ROUND(E71*F71,2)</f>
        <v>0</v>
      </c>
      <c r="H71" s="23">
        <f t="shared" si="4"/>
        <v>80.150000000000006</v>
      </c>
    </row>
    <row r="72" spans="1:8" x14ac:dyDescent="0.3">
      <c r="A72" s="9" t="s">
        <v>91</v>
      </c>
      <c r="B72" s="9" t="s">
        <v>48</v>
      </c>
      <c r="C72" s="10">
        <v>74.06</v>
      </c>
      <c r="D72" s="9">
        <v>1</v>
      </c>
      <c r="E72" s="22">
        <f>ROUND(C72*D72,2)</f>
        <v>74.06</v>
      </c>
      <c r="F72" s="11">
        <v>0</v>
      </c>
      <c r="G72" s="22">
        <f>ROUND(E72*F72,2)</f>
        <v>0</v>
      </c>
      <c r="H72" s="22">
        <f t="shared" si="4"/>
        <v>74.06</v>
      </c>
    </row>
    <row r="73" spans="1:8" x14ac:dyDescent="0.3">
      <c r="A73" s="7" t="s">
        <v>53</v>
      </c>
      <c r="C73" s="23"/>
      <c r="E73" s="23">
        <f>SUM(E70:E72)</f>
        <v>181.43</v>
      </c>
      <c r="G73" s="12">
        <f>SUM(G70:G72)</f>
        <v>0</v>
      </c>
      <c r="H73" s="12">
        <f t="shared" si="4"/>
        <v>181.43</v>
      </c>
    </row>
    <row r="74" spans="1:8" x14ac:dyDescent="0.3">
      <c r="A74" s="7" t="s">
        <v>54</v>
      </c>
      <c r="C74" s="23"/>
      <c r="E74" s="23">
        <f>+E66+E73</f>
        <v>1006.72</v>
      </c>
      <c r="G74" s="12">
        <f>+G66+G73</f>
        <v>0</v>
      </c>
      <c r="H74" s="12">
        <f t="shared" si="4"/>
        <v>1006.72</v>
      </c>
    </row>
    <row r="75" spans="1:8" x14ac:dyDescent="0.3">
      <c r="A75" s="7" t="s">
        <v>55</v>
      </c>
      <c r="C75" s="23"/>
      <c r="E75" s="23">
        <f>+E9-E74</f>
        <v>59.480000000000018</v>
      </c>
      <c r="G75" s="12">
        <f>+G9-G74</f>
        <v>0</v>
      </c>
      <c r="H75" s="12">
        <f t="shared" si="4"/>
        <v>59.48</v>
      </c>
    </row>
    <row r="76" spans="1:8" x14ac:dyDescent="0.3">
      <c r="A76" t="s">
        <v>120</v>
      </c>
      <c r="C76" s="23"/>
      <c r="E76" s="23"/>
    </row>
    <row r="77" spans="1:8" x14ac:dyDescent="0.3">
      <c r="A77" t="s">
        <v>425</v>
      </c>
      <c r="C77" s="23"/>
      <c r="E77" s="23"/>
    </row>
    <row r="78" spans="1:8" x14ac:dyDescent="0.3">
      <c r="C78" s="23"/>
      <c r="E78" s="23"/>
    </row>
    <row r="79" spans="1:8" x14ac:dyDescent="0.3">
      <c r="A79" s="7" t="s">
        <v>121</v>
      </c>
      <c r="C79" s="23"/>
      <c r="E79" s="23"/>
    </row>
    <row r="80" spans="1:8" x14ac:dyDescent="0.3">
      <c r="A80" s="7" t="s">
        <v>122</v>
      </c>
      <c r="C80" s="23"/>
      <c r="E80" s="23"/>
    </row>
    <row r="98" spans="1:19" x14ac:dyDescent="0.3">
      <c r="A98" t="str" cm="1">
        <f t="array" aca="1" ref="A98" ca="1">MID(CELL("filename",A1),FIND("]",CELL("filename",A1))+1,256)</f>
        <v>cotton6</v>
      </c>
    </row>
    <row r="99" spans="1:19" x14ac:dyDescent="0.3">
      <c r="A99" s="7" t="s">
        <v>50</v>
      </c>
      <c r="E99" s="25">
        <f>VLOOKUP(A99,$A$1:$H$98,5,FALSE)</f>
        <v>825.29000000000008</v>
      </c>
    </row>
    <row r="100" spans="1:19" x14ac:dyDescent="0.3">
      <c r="A100" s="7" t="s">
        <v>293</v>
      </c>
      <c r="E100" s="25">
        <f>VLOOKUP(A100,$A$1:$H$98,5,FALSE)</f>
        <v>181.43</v>
      </c>
    </row>
    <row r="101" spans="1:19" x14ac:dyDescent="0.3">
      <c r="A101" s="7" t="s">
        <v>294</v>
      </c>
      <c r="E101" s="25">
        <f t="shared" ref="E101:E102" si="5">VLOOKUP(A101,$A$1:$H$98,5,FALSE)</f>
        <v>1006.72</v>
      </c>
    </row>
    <row r="102" spans="1:19" x14ac:dyDescent="0.3">
      <c r="A102" s="7" t="s">
        <v>55</v>
      </c>
      <c r="E102" s="25">
        <f t="shared" si="5"/>
        <v>59.480000000000018</v>
      </c>
    </row>
    <row r="103" spans="1:19" x14ac:dyDescent="0.3">
      <c r="A103" s="21" t="s">
        <v>255</v>
      </c>
    </row>
    <row r="104" spans="1:19" x14ac:dyDescent="0.3">
      <c r="A104" s="21" t="s">
        <v>255</v>
      </c>
    </row>
    <row r="105" spans="1:19" x14ac:dyDescent="0.3">
      <c r="A105" s="25">
        <f>E102</f>
        <v>59.480000000000018</v>
      </c>
      <c r="B105" s="25">
        <f ca="1">C105-Calculator!$B$16</f>
        <v>-0.15999999999999998</v>
      </c>
      <c r="C105" s="25">
        <f ca="1">D105-Calculator!$B$16</f>
        <v>0.14000000000000001</v>
      </c>
      <c r="D105" s="25">
        <f ca="1">E105-Calculator!$B$16</f>
        <v>0.44</v>
      </c>
      <c r="E105" s="25" cm="1">
        <f t="array" aca="1" ref="E105" ca="1">IF(MID(CELL("filename",A1),FIND("]",CELL("filename",A1))+1,256)=Calculator!AR2,Calculator!B15,C7)</f>
        <v>0.74</v>
      </c>
      <c r="F105" s="25">
        <f ca="1">E105+Calculator!$B$16</f>
        <v>1.04</v>
      </c>
      <c r="G105" s="25">
        <f ca="1">F105+Calculator!$B$16</f>
        <v>1.34</v>
      </c>
      <c r="H105" s="25">
        <f ca="1">G105+Calculator!$B$16</f>
        <v>1.6400000000000001</v>
      </c>
    </row>
    <row r="106" spans="1:19" x14ac:dyDescent="0.3">
      <c r="A106">
        <f ca="1">A107-Calculator!$B$12</f>
        <v>1185</v>
      </c>
      <c r="B106" s="12">
        <f t="dataTable" ref="B106:H112" dt2D="1" dtr="1" r1="C7" r2="D7" ca="1"/>
        <v>-1018.12</v>
      </c>
      <c r="C106" s="12">
        <v>-1729.1200000000001</v>
      </c>
      <c r="D106" s="12">
        <v>-2084.62</v>
      </c>
      <c r="E106" s="12">
        <v>-2084.62</v>
      </c>
      <c r="F106" s="12">
        <v>-1729.1200000000001</v>
      </c>
      <c r="G106" s="12">
        <v>-1018.12</v>
      </c>
      <c r="H106" s="12">
        <v>48.379999999999882</v>
      </c>
      <c r="I106" s="12"/>
      <c r="S106" s="12"/>
    </row>
    <row r="107" spans="1:19" x14ac:dyDescent="0.3">
      <c r="A107">
        <f ca="1">A108-Calculator!$B$12</f>
        <v>1190</v>
      </c>
      <c r="B107" s="12">
        <v>-1016.52</v>
      </c>
      <c r="C107" s="12">
        <v>-1721.52</v>
      </c>
      <c r="D107" s="12">
        <v>-2074.02</v>
      </c>
      <c r="E107" s="12">
        <v>-2074.02</v>
      </c>
      <c r="F107" s="12">
        <v>-1721.52</v>
      </c>
      <c r="G107" s="12">
        <v>-1016.52</v>
      </c>
      <c r="H107" s="12">
        <v>40.980000000000018</v>
      </c>
      <c r="I107" s="12"/>
      <c r="S107" s="12"/>
    </row>
    <row r="108" spans="1:19" x14ac:dyDescent="0.3">
      <c r="A108">
        <f ca="1">A109-Calculator!$B$12</f>
        <v>1195</v>
      </c>
      <c r="B108" s="12">
        <v>-1015.72</v>
      </c>
      <c r="C108" s="12">
        <v>-1717.72</v>
      </c>
      <c r="D108" s="12">
        <v>-2068.7200000000003</v>
      </c>
      <c r="E108" s="12">
        <v>-2068.7200000000003</v>
      </c>
      <c r="F108" s="12">
        <v>-1717.72</v>
      </c>
      <c r="G108" s="12">
        <v>-1015.72</v>
      </c>
      <c r="H108" s="12">
        <v>37.279999999999973</v>
      </c>
      <c r="I108" s="12"/>
      <c r="S108" s="12"/>
    </row>
    <row r="109" spans="1:19" x14ac:dyDescent="0.3">
      <c r="A109" cm="1">
        <f t="array" aca="1" ref="A109" ca="1">IF(MID(CELL("filename",A1),FIND("]",CELL("filename",A1))+1,256)=Calculator!AR2,Calculator!B11,D7)</f>
        <v>1200</v>
      </c>
      <c r="B109" s="12">
        <v>-1015.72</v>
      </c>
      <c r="C109" s="12">
        <v>-1717.72</v>
      </c>
      <c r="D109" s="12">
        <v>-2068.7200000000003</v>
      </c>
      <c r="E109" s="12">
        <v>-2068.7200000000003</v>
      </c>
      <c r="F109" s="12">
        <v>-1717.72</v>
      </c>
      <c r="G109" s="12">
        <v>-1015.72</v>
      </c>
      <c r="H109" s="12">
        <v>37.279999999999973</v>
      </c>
      <c r="I109" s="12"/>
      <c r="S109" s="12"/>
    </row>
    <row r="110" spans="1:19" x14ac:dyDescent="0.3">
      <c r="A110">
        <f ca="1">A109+Calculator!$B$12</f>
        <v>1205</v>
      </c>
      <c r="B110" s="12">
        <v>-1016.52</v>
      </c>
      <c r="C110" s="12">
        <v>-1721.52</v>
      </c>
      <c r="D110" s="12">
        <v>-2074.02</v>
      </c>
      <c r="E110" s="12">
        <v>-2074.02</v>
      </c>
      <c r="F110" s="12">
        <v>-1721.52</v>
      </c>
      <c r="G110" s="12">
        <v>-1016.52</v>
      </c>
      <c r="H110" s="12">
        <v>40.980000000000018</v>
      </c>
      <c r="I110" s="12"/>
      <c r="S110" s="12"/>
    </row>
    <row r="111" spans="1:19" x14ac:dyDescent="0.3">
      <c r="A111">
        <f ca="1">A110+Calculator!$B$12</f>
        <v>1210</v>
      </c>
      <c r="B111" s="12">
        <v>-1018.12</v>
      </c>
      <c r="C111" s="12">
        <v>-1729.1200000000001</v>
      </c>
      <c r="D111" s="12">
        <v>-2084.62</v>
      </c>
      <c r="E111" s="12">
        <v>-2084.62</v>
      </c>
      <c r="F111" s="12">
        <v>-1729.1200000000001</v>
      </c>
      <c r="G111" s="12">
        <v>-1018.12</v>
      </c>
      <c r="H111" s="12">
        <v>48.379999999999882</v>
      </c>
      <c r="I111" s="12"/>
      <c r="S111" s="12"/>
    </row>
    <row r="112" spans="1:19" x14ac:dyDescent="0.3">
      <c r="A112">
        <f ca="1">A111+Calculator!$B$12</f>
        <v>1215</v>
      </c>
      <c r="B112" s="12">
        <v>-1020.52</v>
      </c>
      <c r="C112" s="12">
        <v>-1740.52</v>
      </c>
      <c r="D112" s="12">
        <v>-2100.52</v>
      </c>
      <c r="E112" s="12">
        <v>-2100.52</v>
      </c>
      <c r="F112" s="12">
        <v>-1740.52</v>
      </c>
      <c r="G112" s="12">
        <v>-1020.52</v>
      </c>
      <c r="H112" s="12">
        <v>59.480000000000018</v>
      </c>
      <c r="I112" s="12"/>
      <c r="S112" s="12"/>
    </row>
    <row r="114" spans="1:14" x14ac:dyDescent="0.3">
      <c r="K114" s="21"/>
    </row>
    <row r="115" spans="1:14" x14ac:dyDescent="0.3">
      <c r="A115" s="21" t="s">
        <v>256</v>
      </c>
    </row>
    <row r="116" spans="1:14" x14ac:dyDescent="0.3">
      <c r="A116" s="25">
        <f>E102</f>
        <v>59.480000000000018</v>
      </c>
      <c r="B116">
        <f ca="1">C116-Calculator!$C$28</f>
        <v>0.41000000000000003</v>
      </c>
      <c r="C116">
        <f ca="1">D116-Calculator!$C$28</f>
        <v>0.52</v>
      </c>
      <c r="D116">
        <f ca="1">E116-Calculator!$C$28</f>
        <v>0.63</v>
      </c>
      <c r="E116" cm="1">
        <f t="array" aca="1" ref="E116" ca="1">IF(MID(CELL("filename",A1),FIND("]",CELL("filename",A1))+1,256)=Calculator!AS2,Calculator!B28,C7)</f>
        <v>0.74</v>
      </c>
      <c r="F116">
        <f ca="1">E116+Calculator!$C$28</f>
        <v>0.85</v>
      </c>
      <c r="G116">
        <f ca="1">F116+Calculator!$C$28</f>
        <v>0.96</v>
      </c>
      <c r="H116">
        <f ca="1">G116+Calculator!$C$28</f>
        <v>1.07</v>
      </c>
      <c r="N116" s="12"/>
    </row>
    <row r="117" spans="1:14" x14ac:dyDescent="0.3">
      <c r="A117">
        <f ca="1">A118-Calculator!$B$25</f>
        <v>1185</v>
      </c>
      <c r="B117" s="12">
        <f t="dataTable" ref="B117:H123" dt2D="1" dtr="1" r1="C7" r2="D7" ca="1"/>
        <v>-342.67000000000007</v>
      </c>
      <c r="C117" s="12">
        <v>-603.37</v>
      </c>
      <c r="D117" s="12">
        <v>-733.72</v>
      </c>
      <c r="E117" s="12">
        <v>-733.72</v>
      </c>
      <c r="F117" s="12">
        <v>-603.37</v>
      </c>
      <c r="G117" s="12">
        <v>-342.67000000000007</v>
      </c>
      <c r="H117" s="12">
        <v>48.379999999999882</v>
      </c>
      <c r="N117" s="12"/>
    </row>
    <row r="118" spans="1:14" x14ac:dyDescent="0.3">
      <c r="A118">
        <f ca="1">A119-Calculator!$B$25</f>
        <v>1190</v>
      </c>
      <c r="B118" s="12">
        <v>-346.77</v>
      </c>
      <c r="C118" s="12">
        <v>-605.27</v>
      </c>
      <c r="D118" s="12">
        <v>-734.52</v>
      </c>
      <c r="E118" s="12">
        <v>-734.52</v>
      </c>
      <c r="F118" s="12">
        <v>-605.27</v>
      </c>
      <c r="G118" s="12">
        <v>-346.77</v>
      </c>
      <c r="H118" s="12">
        <v>40.980000000000018</v>
      </c>
      <c r="N118" s="12"/>
    </row>
    <row r="119" spans="1:14" x14ac:dyDescent="0.3">
      <c r="A119">
        <f ca="1">A120-Calculator!$B$25</f>
        <v>1195</v>
      </c>
      <c r="B119" s="12">
        <v>-348.82000000000005</v>
      </c>
      <c r="C119" s="12">
        <v>-606.22</v>
      </c>
      <c r="D119" s="12">
        <v>-734.92000000000007</v>
      </c>
      <c r="E119" s="12">
        <v>-734.92000000000007</v>
      </c>
      <c r="F119" s="12">
        <v>-606.22</v>
      </c>
      <c r="G119" s="12">
        <v>-348.82000000000005</v>
      </c>
      <c r="H119" s="12">
        <v>37.279999999999973</v>
      </c>
      <c r="N119" s="12"/>
    </row>
    <row r="120" spans="1:14" x14ac:dyDescent="0.3">
      <c r="A120" cm="1">
        <f t="array" aca="1" ref="A120" ca="1">IF(MID(CELL("filename",A1),FIND("]",CELL("filename",A1))+1,256)=Calculator!AS2,Calculator!B24,D7)</f>
        <v>1200</v>
      </c>
      <c r="B120" s="12">
        <v>-348.82000000000005</v>
      </c>
      <c r="C120" s="12">
        <v>-606.22</v>
      </c>
      <c r="D120" s="12">
        <v>-734.92000000000007</v>
      </c>
      <c r="E120" s="12">
        <v>-734.92000000000007</v>
      </c>
      <c r="F120" s="12">
        <v>-606.22</v>
      </c>
      <c r="G120" s="12">
        <v>-348.82000000000005</v>
      </c>
      <c r="H120" s="12">
        <v>37.279999999999973</v>
      </c>
      <c r="N120" s="12"/>
    </row>
    <row r="121" spans="1:14" x14ac:dyDescent="0.3">
      <c r="A121">
        <f ca="1">A120+Calculator!$B$25</f>
        <v>1205</v>
      </c>
      <c r="B121" s="12">
        <v>-346.77</v>
      </c>
      <c r="C121" s="12">
        <v>-605.27</v>
      </c>
      <c r="D121" s="12">
        <v>-734.52</v>
      </c>
      <c r="E121" s="12">
        <v>-734.52</v>
      </c>
      <c r="F121" s="12">
        <v>-605.27</v>
      </c>
      <c r="G121" s="12">
        <v>-346.77</v>
      </c>
      <c r="H121" s="12">
        <v>40.980000000000018</v>
      </c>
      <c r="N121" s="12"/>
    </row>
    <row r="122" spans="1:14" x14ac:dyDescent="0.3">
      <c r="A122">
        <f ca="1">A121+Calculator!$B$25</f>
        <v>1210</v>
      </c>
      <c r="B122" s="12">
        <v>-342.67000000000007</v>
      </c>
      <c r="C122" s="12">
        <v>-603.37</v>
      </c>
      <c r="D122" s="12">
        <v>-733.72</v>
      </c>
      <c r="E122" s="12">
        <v>-733.72</v>
      </c>
      <c r="F122" s="12">
        <v>-603.37</v>
      </c>
      <c r="G122" s="12">
        <v>-342.67000000000007</v>
      </c>
      <c r="H122" s="12">
        <v>48.379999999999882</v>
      </c>
      <c r="N122" s="12"/>
    </row>
    <row r="123" spans="1:14" x14ac:dyDescent="0.3">
      <c r="A123">
        <f ca="1">A122+Calculator!$B$25</f>
        <v>1215</v>
      </c>
      <c r="B123" s="12">
        <v>-336.52</v>
      </c>
      <c r="C123" s="12">
        <v>-600.52</v>
      </c>
      <c r="D123" s="12">
        <v>-732.52</v>
      </c>
      <c r="E123" s="12">
        <v>-732.52</v>
      </c>
      <c r="F123" s="12">
        <v>-600.52</v>
      </c>
      <c r="G123" s="12">
        <v>-336.52</v>
      </c>
      <c r="H123" s="12">
        <v>59.480000000000018</v>
      </c>
      <c r="N123" s="12"/>
    </row>
    <row r="124" spans="1:14" x14ac:dyDescent="0.3">
      <c r="D124" s="12"/>
      <c r="N124" s="12"/>
    </row>
    <row r="125" spans="1:14" x14ac:dyDescent="0.3">
      <c r="D125" s="12"/>
      <c r="N125" s="12"/>
    </row>
    <row r="126" spans="1:14" x14ac:dyDescent="0.3">
      <c r="D126" s="12"/>
      <c r="N126" s="12"/>
    </row>
    <row r="127" spans="1:14" x14ac:dyDescent="0.3">
      <c r="N127" s="12"/>
    </row>
    <row r="128" spans="1:14" x14ac:dyDescent="0.3">
      <c r="D128" s="12"/>
    </row>
    <row r="129" spans="4:14" x14ac:dyDescent="0.3">
      <c r="D129" s="12"/>
      <c r="N129" s="12"/>
    </row>
    <row r="130" spans="4:14" x14ac:dyDescent="0.3">
      <c r="D130" s="12"/>
      <c r="N130" s="12"/>
    </row>
    <row r="131" spans="4:14" x14ac:dyDescent="0.3">
      <c r="D131" s="12"/>
      <c r="N131" s="12"/>
    </row>
    <row r="132" spans="4:14" x14ac:dyDescent="0.3">
      <c r="D132" s="12"/>
    </row>
    <row r="133" spans="4:14" x14ac:dyDescent="0.3">
      <c r="D133" s="12"/>
      <c r="N133" s="12"/>
    </row>
    <row r="134" spans="4:14" x14ac:dyDescent="0.3">
      <c r="D134" s="12"/>
      <c r="N134" s="12"/>
    </row>
    <row r="135" spans="4:14" x14ac:dyDescent="0.3">
      <c r="N135" s="12"/>
    </row>
    <row r="136" spans="4:14" x14ac:dyDescent="0.3">
      <c r="D136" s="12"/>
      <c r="N136" s="12"/>
    </row>
    <row r="137" spans="4:14" x14ac:dyDescent="0.3">
      <c r="D137" s="12"/>
      <c r="N137" s="12"/>
    </row>
    <row r="138" spans="4:14" x14ac:dyDescent="0.3">
      <c r="D138" s="12"/>
      <c r="N138" s="12"/>
    </row>
    <row r="139" spans="4:14" x14ac:dyDescent="0.3">
      <c r="D139" s="12"/>
      <c r="N139" s="12"/>
    </row>
    <row r="140" spans="4:14" x14ac:dyDescent="0.3">
      <c r="D140" s="12"/>
    </row>
    <row r="141" spans="4:14" x14ac:dyDescent="0.3">
      <c r="D141" s="12"/>
      <c r="N141" s="12"/>
    </row>
    <row r="142" spans="4:14" x14ac:dyDescent="0.3">
      <c r="D142" s="12"/>
      <c r="N142" s="12"/>
    </row>
    <row r="143" spans="4:14" x14ac:dyDescent="0.3">
      <c r="N143" s="12"/>
    </row>
    <row r="144" spans="4:14" x14ac:dyDescent="0.3">
      <c r="N144" s="12"/>
    </row>
    <row r="145" spans="14:14" x14ac:dyDescent="0.3">
      <c r="N145" s="12"/>
    </row>
    <row r="146" spans="14:14" x14ac:dyDescent="0.3">
      <c r="N146" s="12"/>
    </row>
    <row r="147" spans="14:14" x14ac:dyDescent="0.3">
      <c r="N147" s="12"/>
    </row>
    <row r="157" spans="14:14" x14ac:dyDescent="0.3">
      <c r="N157" s="12"/>
    </row>
    <row r="158" spans="14:14" x14ac:dyDescent="0.3">
      <c r="N158" s="12"/>
    </row>
    <row r="159" spans="14:14" x14ac:dyDescent="0.3">
      <c r="N159" s="12"/>
    </row>
    <row r="160" spans="14:14" x14ac:dyDescent="0.3">
      <c r="N160" s="12"/>
    </row>
    <row r="161" spans="14:14" x14ac:dyDescent="0.3">
      <c r="N161" s="12"/>
    </row>
    <row r="162" spans="14:14" x14ac:dyDescent="0.3">
      <c r="N162" s="12"/>
    </row>
    <row r="163" spans="14:14" x14ac:dyDescent="0.3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585E9-8951-43FE-B619-368626E4E015}">
  <dimension ref="A1:S163"/>
  <sheetViews>
    <sheetView topLeftCell="A100" workbookViewId="0">
      <selection activeCell="J112" sqref="J112"/>
    </sheetView>
  </sheetViews>
  <sheetFormatPr defaultRowHeight="14.4" x14ac:dyDescent="0.3"/>
  <cols>
    <col min="1" max="1" width="25.6640625" customWidth="1"/>
    <col min="2" max="2" width="16.33203125" bestFit="1" customWidth="1"/>
    <col min="3" max="3" width="10.5546875" customWidth="1"/>
    <col min="4" max="4" width="11.109375" customWidth="1"/>
    <col min="5" max="5" width="11" customWidth="1"/>
    <col min="6" max="6" width="11.77734375" customWidth="1"/>
    <col min="7" max="7" width="10.5546875" customWidth="1"/>
    <col min="8" max="8" width="11.6640625" customWidth="1"/>
    <col min="9" max="9" width="10.6640625" customWidth="1"/>
    <col min="12" max="12" width="10.6640625" customWidth="1"/>
    <col min="13" max="13" width="10.44140625" customWidth="1"/>
    <col min="14" max="14" width="10.5546875" customWidth="1"/>
    <col min="15" max="15" width="11" customWidth="1"/>
    <col min="16" max="16" width="11.33203125" customWidth="1"/>
    <col min="17" max="17" width="10.6640625" customWidth="1"/>
    <col min="18" max="18" width="9.6640625" customWidth="1"/>
  </cols>
  <sheetData>
    <row r="1" spans="1:8" x14ac:dyDescent="0.3">
      <c r="A1" s="80" t="s">
        <v>215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165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445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3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3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3">
      <c r="A10" t="s">
        <v>12</v>
      </c>
      <c r="C10" s="23"/>
      <c r="E10" s="23"/>
    </row>
    <row r="11" spans="1:8" x14ac:dyDescent="0.3">
      <c r="A11" s="7" t="s">
        <v>13</v>
      </c>
      <c r="C11" s="23"/>
      <c r="E11" s="23"/>
    </row>
    <row r="12" spans="1:8" x14ac:dyDescent="0.3">
      <c r="A12" s="13" t="s">
        <v>17</v>
      </c>
      <c r="C12" s="23"/>
      <c r="E12" s="23"/>
    </row>
    <row r="13" spans="1:8" x14ac:dyDescent="0.3">
      <c r="A13" s="14" t="s">
        <v>66</v>
      </c>
      <c r="B13" s="14" t="s">
        <v>18</v>
      </c>
      <c r="C13" s="15">
        <v>1.1399999999999999</v>
      </c>
      <c r="D13" s="14">
        <v>2.2999999999999998</v>
      </c>
      <c r="E13" s="23">
        <f>ROUND(C13*D13,2)</f>
        <v>2.62</v>
      </c>
      <c r="F13" s="16">
        <v>0</v>
      </c>
      <c r="G13" s="23">
        <f>ROUND(E13*F13,2)</f>
        <v>0</v>
      </c>
      <c r="H13" s="23">
        <f>ROUND(E13-G13,2)</f>
        <v>2.62</v>
      </c>
    </row>
    <row r="14" spans="1:8" x14ac:dyDescent="0.3">
      <c r="A14" s="14" t="s">
        <v>67</v>
      </c>
      <c r="B14" s="14" t="s">
        <v>26</v>
      </c>
      <c r="C14" s="15">
        <v>3.38</v>
      </c>
      <c r="D14" s="14">
        <v>2.3125</v>
      </c>
      <c r="E14" s="23">
        <f>ROUND(C14*D14,2)</f>
        <v>7.82</v>
      </c>
      <c r="F14" s="16">
        <v>0</v>
      </c>
      <c r="G14" s="23">
        <f>ROUND(E14*F14,2)</f>
        <v>0</v>
      </c>
      <c r="H14" s="23">
        <f>ROUND(E14-G14,2)</f>
        <v>7.82</v>
      </c>
    </row>
    <row r="15" spans="1:8" x14ac:dyDescent="0.3">
      <c r="A15" s="14" t="s">
        <v>68</v>
      </c>
      <c r="B15" s="14" t="s">
        <v>26</v>
      </c>
      <c r="C15" s="15">
        <v>11.25</v>
      </c>
      <c r="D15" s="14">
        <v>0.5</v>
      </c>
      <c r="E15" s="23">
        <f>ROUND(C15*D15,2)</f>
        <v>5.63</v>
      </c>
      <c r="F15" s="16">
        <v>0</v>
      </c>
      <c r="G15" s="23">
        <f>ROUND(E15*F15,2)</f>
        <v>0</v>
      </c>
      <c r="H15" s="23">
        <f>ROUND(E15-G15,2)</f>
        <v>5.63</v>
      </c>
    </row>
    <row r="16" spans="1:8" x14ac:dyDescent="0.3">
      <c r="A16" s="13" t="s">
        <v>69</v>
      </c>
      <c r="C16" s="23"/>
      <c r="E16" s="23"/>
    </row>
    <row r="17" spans="1:8" x14ac:dyDescent="0.3">
      <c r="A17" s="14" t="s">
        <v>70</v>
      </c>
      <c r="B17" s="14" t="s">
        <v>29</v>
      </c>
      <c r="C17" s="15">
        <v>0.11</v>
      </c>
      <c r="D17" s="14">
        <v>900</v>
      </c>
      <c r="E17" s="23">
        <f>ROUND(C17*D17,2)</f>
        <v>99</v>
      </c>
      <c r="F17" s="16">
        <v>0</v>
      </c>
      <c r="G17" s="23">
        <f>ROUND(E17*F17,2)</f>
        <v>0</v>
      </c>
      <c r="H17" s="23">
        <f>ROUND(E17-G17,2)</f>
        <v>99</v>
      </c>
    </row>
    <row r="18" spans="1:8" x14ac:dyDescent="0.3">
      <c r="A18" s="13" t="s">
        <v>20</v>
      </c>
      <c r="C18" s="23"/>
      <c r="E18" s="23"/>
    </row>
    <row r="19" spans="1:8" x14ac:dyDescent="0.3">
      <c r="A19" s="14" t="s">
        <v>22</v>
      </c>
      <c r="B19" s="14" t="s">
        <v>21</v>
      </c>
      <c r="C19" s="15">
        <v>36.200000000000003</v>
      </c>
      <c r="D19" s="14">
        <v>1.5</v>
      </c>
      <c r="E19" s="23">
        <f>ROUND(C19*D19,2)</f>
        <v>54.3</v>
      </c>
      <c r="F19" s="16">
        <v>0</v>
      </c>
      <c r="G19" s="23">
        <f>ROUND(E19*F19,2)</f>
        <v>0</v>
      </c>
      <c r="H19" s="23">
        <f>ROUND(E19-G19,2)</f>
        <v>54.3</v>
      </c>
    </row>
    <row r="20" spans="1:8" x14ac:dyDescent="0.3">
      <c r="A20" s="14" t="s">
        <v>103</v>
      </c>
      <c r="B20" s="14" t="s">
        <v>19</v>
      </c>
      <c r="C20" s="15">
        <v>4</v>
      </c>
      <c r="D20" s="14">
        <v>18.399999999999999</v>
      </c>
      <c r="E20" s="23">
        <f>ROUND(C20*D20,2)</f>
        <v>73.599999999999994</v>
      </c>
      <c r="F20" s="16">
        <v>0</v>
      </c>
      <c r="G20" s="23">
        <f>ROUND(E20*F20,2)</f>
        <v>0</v>
      </c>
      <c r="H20" s="23">
        <f>ROUND(E20-G20,2)</f>
        <v>73.599999999999994</v>
      </c>
    </row>
    <row r="21" spans="1:8" x14ac:dyDescent="0.3">
      <c r="A21" s="13" t="s">
        <v>23</v>
      </c>
      <c r="C21" s="23"/>
      <c r="E21" s="23"/>
    </row>
    <row r="22" spans="1:8" x14ac:dyDescent="0.3">
      <c r="A22" s="14" t="s">
        <v>71</v>
      </c>
      <c r="B22" s="14" t="s">
        <v>48</v>
      </c>
      <c r="C22" s="15">
        <v>20</v>
      </c>
      <c r="D22" s="14">
        <v>1</v>
      </c>
      <c r="E22" s="23">
        <f>ROUND(C22*D22,2)</f>
        <v>20</v>
      </c>
      <c r="F22" s="16">
        <v>0</v>
      </c>
      <c r="G22" s="23">
        <f>ROUND(E22*F22,2)</f>
        <v>0</v>
      </c>
      <c r="H22" s="23">
        <f>ROUND(E22-G22,2)</f>
        <v>20</v>
      </c>
    </row>
    <row r="23" spans="1:8" x14ac:dyDescent="0.3">
      <c r="A23" s="13" t="s">
        <v>24</v>
      </c>
      <c r="C23" s="23"/>
      <c r="E23" s="23"/>
    </row>
    <row r="24" spans="1:8" x14ac:dyDescent="0.3">
      <c r="A24" s="14" t="s">
        <v>59</v>
      </c>
      <c r="B24" s="14" t="s">
        <v>26</v>
      </c>
      <c r="C24" s="15">
        <v>14.29</v>
      </c>
      <c r="D24" s="14">
        <v>0.5</v>
      </c>
      <c r="E24" s="23">
        <f t="shared" ref="E24:E29" si="0">ROUND(C24*D24,2)</f>
        <v>7.15</v>
      </c>
      <c r="F24" s="16">
        <v>0</v>
      </c>
      <c r="G24" s="23">
        <f t="shared" ref="G24:G29" si="1">ROUND(E24*F24,2)</f>
        <v>0</v>
      </c>
      <c r="H24" s="23">
        <f t="shared" ref="H24:H29" si="2">ROUND(E24-G24,2)</f>
        <v>7.15</v>
      </c>
    </row>
    <row r="25" spans="1:8" x14ac:dyDescent="0.3">
      <c r="A25" s="14" t="s">
        <v>25</v>
      </c>
      <c r="B25" s="14" t="s">
        <v>18</v>
      </c>
      <c r="C25" s="15">
        <v>0.25</v>
      </c>
      <c r="D25" s="14">
        <v>96</v>
      </c>
      <c r="E25" s="23">
        <f t="shared" si="0"/>
        <v>24</v>
      </c>
      <c r="F25" s="16">
        <v>0</v>
      </c>
      <c r="G25" s="23">
        <f t="shared" si="1"/>
        <v>0</v>
      </c>
      <c r="H25" s="23">
        <f t="shared" si="2"/>
        <v>24</v>
      </c>
    </row>
    <row r="26" spans="1:8" x14ac:dyDescent="0.3">
      <c r="A26" s="14" t="s">
        <v>105</v>
      </c>
      <c r="B26" s="14" t="s">
        <v>18</v>
      </c>
      <c r="C26" s="15">
        <v>0.33</v>
      </c>
      <c r="D26" s="14">
        <v>48</v>
      </c>
      <c r="E26" s="23">
        <f t="shared" si="0"/>
        <v>15.84</v>
      </c>
      <c r="F26" s="16">
        <v>0</v>
      </c>
      <c r="G26" s="23">
        <f t="shared" si="1"/>
        <v>0</v>
      </c>
      <c r="H26" s="23">
        <f t="shared" si="2"/>
        <v>15.84</v>
      </c>
    </row>
    <row r="27" spans="1:8" x14ac:dyDescent="0.3">
      <c r="A27" s="14" t="s">
        <v>106</v>
      </c>
      <c r="B27" s="14" t="s">
        <v>26</v>
      </c>
      <c r="C27" s="15">
        <v>5.24</v>
      </c>
      <c r="D27" s="14">
        <v>2</v>
      </c>
      <c r="E27" s="23">
        <f t="shared" si="0"/>
        <v>10.48</v>
      </c>
      <c r="F27" s="16">
        <v>0</v>
      </c>
      <c r="G27" s="23">
        <f t="shared" si="1"/>
        <v>0</v>
      </c>
      <c r="H27" s="23">
        <f t="shared" si="2"/>
        <v>10.48</v>
      </c>
    </row>
    <row r="28" spans="1:8" x14ac:dyDescent="0.3">
      <c r="A28" s="14" t="s">
        <v>390</v>
      </c>
      <c r="B28" s="14" t="s">
        <v>18</v>
      </c>
      <c r="C28" s="15">
        <v>0.8</v>
      </c>
      <c r="D28" s="14">
        <v>25.6</v>
      </c>
      <c r="E28" s="23">
        <f t="shared" si="0"/>
        <v>20.48</v>
      </c>
      <c r="F28" s="16">
        <v>0</v>
      </c>
      <c r="G28" s="23">
        <f t="shared" si="1"/>
        <v>0</v>
      </c>
      <c r="H28" s="23">
        <f t="shared" si="2"/>
        <v>20.48</v>
      </c>
    </row>
    <row r="29" spans="1:8" x14ac:dyDescent="0.3">
      <c r="A29" s="14" t="s">
        <v>74</v>
      </c>
      <c r="B29" s="14" t="s">
        <v>26</v>
      </c>
      <c r="C29" s="15">
        <v>10.75</v>
      </c>
      <c r="D29" s="14">
        <v>2</v>
      </c>
      <c r="E29" s="23">
        <f t="shared" si="0"/>
        <v>21.5</v>
      </c>
      <c r="F29" s="16">
        <v>0</v>
      </c>
      <c r="G29" s="23">
        <f t="shared" si="1"/>
        <v>0</v>
      </c>
      <c r="H29" s="23">
        <f t="shared" si="2"/>
        <v>21.5</v>
      </c>
    </row>
    <row r="30" spans="1:8" x14ac:dyDescent="0.3">
      <c r="A30" s="13" t="s">
        <v>27</v>
      </c>
      <c r="C30" s="23"/>
      <c r="E30" s="23"/>
    </row>
    <row r="31" spans="1:8" x14ac:dyDescent="0.3">
      <c r="A31" s="14" t="s">
        <v>78</v>
      </c>
      <c r="B31" s="14" t="s">
        <v>29</v>
      </c>
      <c r="C31" s="15">
        <v>8.25</v>
      </c>
      <c r="D31" s="14">
        <v>2</v>
      </c>
      <c r="E31" s="23">
        <f>ROUND(C31*D31,2)</f>
        <v>16.5</v>
      </c>
      <c r="F31" s="16">
        <v>0</v>
      </c>
      <c r="G31" s="23">
        <f>ROUND(E31*F31,2)</f>
        <v>0</v>
      </c>
      <c r="H31" s="23">
        <f>ROUND(E31-G31,2)</f>
        <v>16.5</v>
      </c>
    </row>
    <row r="32" spans="1:8" x14ac:dyDescent="0.3">
      <c r="A32" s="14" t="s">
        <v>107</v>
      </c>
      <c r="B32" s="14" t="s">
        <v>18</v>
      </c>
      <c r="C32" s="15">
        <v>1.51</v>
      </c>
      <c r="D32" s="14">
        <v>3.2</v>
      </c>
      <c r="E32" s="23">
        <f>ROUND(C32*D32,2)</f>
        <v>4.83</v>
      </c>
      <c r="F32" s="16">
        <v>0</v>
      </c>
      <c r="G32" s="23">
        <f>ROUND(E32*F32,2)</f>
        <v>0</v>
      </c>
      <c r="H32" s="23">
        <f>ROUND(E32-G32,2)</f>
        <v>4.83</v>
      </c>
    </row>
    <row r="33" spans="1:8" x14ac:dyDescent="0.3">
      <c r="A33" s="14" t="s">
        <v>79</v>
      </c>
      <c r="B33" s="14" t="s">
        <v>18</v>
      </c>
      <c r="C33" s="15">
        <v>5.95</v>
      </c>
      <c r="D33" s="14">
        <v>2</v>
      </c>
      <c r="E33" s="23">
        <f>ROUND(C33*D33,2)</f>
        <v>11.9</v>
      </c>
      <c r="F33" s="16">
        <v>0</v>
      </c>
      <c r="G33" s="23">
        <f>ROUND(E33*F33,2)</f>
        <v>0</v>
      </c>
      <c r="H33" s="23">
        <f>ROUND(E33-G33,2)</f>
        <v>11.9</v>
      </c>
    </row>
    <row r="34" spans="1:8" x14ac:dyDescent="0.3">
      <c r="A34" s="14" t="s">
        <v>112</v>
      </c>
      <c r="B34" s="14" t="s">
        <v>48</v>
      </c>
      <c r="C34" s="15">
        <v>15</v>
      </c>
      <c r="D34" s="14">
        <v>1</v>
      </c>
      <c r="E34" s="23">
        <f>ROUND(C34*D34,2)</f>
        <v>15</v>
      </c>
      <c r="F34" s="16">
        <v>0</v>
      </c>
      <c r="G34" s="23">
        <f>ROUND(E34*F34,2)</f>
        <v>0</v>
      </c>
      <c r="H34" s="23">
        <f>ROUND(E34-G34,2)</f>
        <v>15</v>
      </c>
    </row>
    <row r="35" spans="1:8" x14ac:dyDescent="0.3">
      <c r="A35" s="13" t="s">
        <v>33</v>
      </c>
      <c r="C35" s="23"/>
      <c r="E35" s="23"/>
    </row>
    <row r="36" spans="1:8" x14ac:dyDescent="0.3">
      <c r="A36" s="14" t="s">
        <v>391</v>
      </c>
      <c r="B36" s="14" t="s">
        <v>60</v>
      </c>
      <c r="C36" s="15">
        <v>2.6</v>
      </c>
      <c r="D36" s="14">
        <v>45</v>
      </c>
      <c r="E36" s="23">
        <f>ROUND(C36*D36,2)</f>
        <v>117</v>
      </c>
      <c r="F36" s="16">
        <v>0</v>
      </c>
      <c r="G36" s="23">
        <f>ROUND(E36*F36,2)</f>
        <v>0</v>
      </c>
      <c r="H36" s="23">
        <f>ROUND(E36-G36,2)</f>
        <v>117</v>
      </c>
    </row>
    <row r="37" spans="1:8" x14ac:dyDescent="0.3">
      <c r="A37" s="13" t="s">
        <v>85</v>
      </c>
      <c r="C37" s="23"/>
      <c r="E37" s="23"/>
    </row>
    <row r="38" spans="1:8" x14ac:dyDescent="0.3">
      <c r="A38" s="14" t="s">
        <v>86</v>
      </c>
      <c r="B38" s="14" t="s">
        <v>18</v>
      </c>
      <c r="C38" s="15">
        <v>7.0000000000000007E-2</v>
      </c>
      <c r="D38" s="14">
        <v>32</v>
      </c>
      <c r="E38" s="23">
        <f>ROUND(C38*D38,2)</f>
        <v>2.2400000000000002</v>
      </c>
      <c r="F38" s="16">
        <v>0</v>
      </c>
      <c r="G38" s="23">
        <f>ROUND(E38*F38,2)</f>
        <v>0</v>
      </c>
      <c r="H38" s="23">
        <f>ROUND(E38-G38,2)</f>
        <v>2.2400000000000002</v>
      </c>
    </row>
    <row r="39" spans="1:8" x14ac:dyDescent="0.3">
      <c r="A39" s="13" t="s">
        <v>114</v>
      </c>
      <c r="C39" s="23"/>
      <c r="E39" s="23"/>
    </row>
    <row r="40" spans="1:8" x14ac:dyDescent="0.3">
      <c r="A40" s="14" t="s">
        <v>115</v>
      </c>
      <c r="B40" s="14" t="s">
        <v>26</v>
      </c>
      <c r="C40" s="15">
        <v>3.3</v>
      </c>
      <c r="D40" s="14">
        <v>0.4</v>
      </c>
      <c r="E40" s="23">
        <f>ROUND(C40*D40,2)</f>
        <v>1.32</v>
      </c>
      <c r="F40" s="16">
        <v>0</v>
      </c>
      <c r="G40" s="23">
        <f>ROUND(E40*F40,2)</f>
        <v>0</v>
      </c>
      <c r="H40" s="23">
        <f>ROUND(E40-G40,2)</f>
        <v>1.32</v>
      </c>
    </row>
    <row r="41" spans="1:8" x14ac:dyDescent="0.3">
      <c r="A41" s="13" t="s">
        <v>61</v>
      </c>
      <c r="C41" s="23"/>
      <c r="E41" s="23"/>
    </row>
    <row r="42" spans="1:8" x14ac:dyDescent="0.3">
      <c r="A42" s="14" t="s">
        <v>62</v>
      </c>
      <c r="B42" s="14" t="s">
        <v>48</v>
      </c>
      <c r="C42" s="15">
        <v>7.5</v>
      </c>
      <c r="D42" s="14">
        <v>1</v>
      </c>
      <c r="E42" s="23">
        <f>ROUND(C42*D42,2)</f>
        <v>7.5</v>
      </c>
      <c r="F42" s="16">
        <v>0</v>
      </c>
      <c r="G42" s="23">
        <f>ROUND(E42*F42,2)</f>
        <v>0</v>
      </c>
      <c r="H42" s="23">
        <f>ROUND(E42-G42,2)</f>
        <v>7.5</v>
      </c>
    </row>
    <row r="43" spans="1:8" x14ac:dyDescent="0.3">
      <c r="A43" s="13" t="s">
        <v>87</v>
      </c>
      <c r="C43" s="23"/>
      <c r="E43" s="23"/>
    </row>
    <row r="44" spans="1:8" x14ac:dyDescent="0.3">
      <c r="A44" s="14" t="s">
        <v>88</v>
      </c>
      <c r="B44" s="14" t="s">
        <v>48</v>
      </c>
      <c r="C44" s="15">
        <v>1</v>
      </c>
      <c r="D44" s="14">
        <v>1</v>
      </c>
      <c r="E44" s="23">
        <f>ROUND(C44*D44,2)</f>
        <v>1</v>
      </c>
      <c r="F44" s="16">
        <v>0</v>
      </c>
      <c r="G44" s="23">
        <f>ROUND(E44*F44,2)</f>
        <v>0</v>
      </c>
      <c r="H44" s="23">
        <f>ROUND(E44-G44,2)</f>
        <v>1</v>
      </c>
    </row>
    <row r="45" spans="1:8" x14ac:dyDescent="0.3">
      <c r="A45" s="13" t="s">
        <v>34</v>
      </c>
      <c r="C45" s="23"/>
      <c r="E45" s="23"/>
    </row>
    <row r="46" spans="1:8" x14ac:dyDescent="0.3">
      <c r="A46" s="14" t="s">
        <v>35</v>
      </c>
      <c r="B46" s="14" t="s">
        <v>36</v>
      </c>
      <c r="C46" s="15">
        <v>65</v>
      </c>
      <c r="D46" s="14">
        <v>0.66600000000000004</v>
      </c>
      <c r="E46" s="23">
        <f>ROUND(C46*D46,2)</f>
        <v>43.29</v>
      </c>
      <c r="F46" s="16">
        <v>0</v>
      </c>
      <c r="G46" s="23">
        <f>ROUND(E46*F46,2)</f>
        <v>0</v>
      </c>
      <c r="H46" s="23">
        <f>ROUND(E46-G46,2)</f>
        <v>43.29</v>
      </c>
    </row>
    <row r="47" spans="1:8" x14ac:dyDescent="0.3">
      <c r="A47" s="13" t="s">
        <v>116</v>
      </c>
      <c r="C47" s="23"/>
      <c r="E47" s="23"/>
    </row>
    <row r="48" spans="1:8" x14ac:dyDescent="0.3">
      <c r="A48" s="14" t="s">
        <v>117</v>
      </c>
      <c r="B48" s="14" t="s">
        <v>48</v>
      </c>
      <c r="C48" s="15">
        <v>8</v>
      </c>
      <c r="D48" s="14">
        <v>1</v>
      </c>
      <c r="E48" s="23">
        <f>ROUND(C48*D48,2)</f>
        <v>8</v>
      </c>
      <c r="F48" s="16">
        <v>0</v>
      </c>
      <c r="G48" s="23">
        <f>ROUND(E48*F48,2)</f>
        <v>0</v>
      </c>
      <c r="H48" s="23">
        <f>ROUND(E48-G48,2)</f>
        <v>8</v>
      </c>
    </row>
    <row r="49" spans="1:8" x14ac:dyDescent="0.3">
      <c r="A49" s="13" t="s">
        <v>118</v>
      </c>
      <c r="C49" s="23"/>
      <c r="E49" s="23"/>
    </row>
    <row r="50" spans="1:8" x14ac:dyDescent="0.3">
      <c r="A50" s="14" t="s">
        <v>119</v>
      </c>
      <c r="B50" s="14" t="s">
        <v>48</v>
      </c>
      <c r="C50" s="15">
        <v>10</v>
      </c>
      <c r="D50" s="14">
        <v>0.33300000000000002</v>
      </c>
      <c r="E50" s="23">
        <f>ROUND(C50*D50,2)</f>
        <v>3.33</v>
      </c>
      <c r="F50" s="16">
        <v>0</v>
      </c>
      <c r="G50" s="23">
        <f>ROUND(E50*F50,2)</f>
        <v>0</v>
      </c>
      <c r="H50" s="23">
        <f>ROUND(E50-G50,2)</f>
        <v>3.33</v>
      </c>
    </row>
    <row r="51" spans="1:8" x14ac:dyDescent="0.3">
      <c r="A51" s="13" t="s">
        <v>37</v>
      </c>
      <c r="C51" s="23"/>
      <c r="E51" s="23"/>
    </row>
    <row r="52" spans="1:8" x14ac:dyDescent="0.3">
      <c r="A52" s="14" t="s">
        <v>38</v>
      </c>
      <c r="B52" s="14" t="s">
        <v>39</v>
      </c>
      <c r="C52" s="15">
        <v>17.940000000000001</v>
      </c>
      <c r="D52" s="14">
        <v>0.73650000000000004</v>
      </c>
      <c r="E52" s="23">
        <f>ROUND(C52*D52,2)</f>
        <v>13.21</v>
      </c>
      <c r="F52" s="16">
        <v>0</v>
      </c>
      <c r="G52" s="23">
        <f>ROUND(E52*F52,2)</f>
        <v>0</v>
      </c>
      <c r="H52" s="23">
        <f>ROUND(E52-G52,2)</f>
        <v>13.21</v>
      </c>
    </row>
    <row r="53" spans="1:8" x14ac:dyDescent="0.3">
      <c r="A53" s="14" t="s">
        <v>91</v>
      </c>
      <c r="B53" s="14" t="s">
        <v>39</v>
      </c>
      <c r="C53" s="15">
        <v>17.940000000000001</v>
      </c>
      <c r="D53" s="14">
        <v>0.2722</v>
      </c>
      <c r="E53" s="23">
        <f>ROUND(C53*D53,2)</f>
        <v>4.88</v>
      </c>
      <c r="F53" s="16">
        <v>0</v>
      </c>
      <c r="G53" s="23">
        <f>ROUND(E53*F53,2)</f>
        <v>0</v>
      </c>
      <c r="H53" s="23">
        <f>ROUND(E53-G53,2)</f>
        <v>4.88</v>
      </c>
    </row>
    <row r="54" spans="1:8" x14ac:dyDescent="0.3">
      <c r="A54" s="13" t="s">
        <v>43</v>
      </c>
      <c r="C54" s="23"/>
      <c r="E54" s="23"/>
    </row>
    <row r="55" spans="1:8" x14ac:dyDescent="0.3">
      <c r="A55" s="14" t="s">
        <v>42</v>
      </c>
      <c r="B55" s="14" t="s">
        <v>39</v>
      </c>
      <c r="C55" s="15">
        <v>9.06</v>
      </c>
      <c r="D55" s="14">
        <v>0.32219999999999999</v>
      </c>
      <c r="E55" s="23">
        <f>ROUND(C55*D55,2)</f>
        <v>2.92</v>
      </c>
      <c r="F55" s="16">
        <v>0</v>
      </c>
      <c r="G55" s="23">
        <f>ROUND(E55*F55,2)</f>
        <v>0</v>
      </c>
      <c r="H55" s="23">
        <f>ROUND(E55-G55,2)</f>
        <v>2.92</v>
      </c>
    </row>
    <row r="56" spans="1:8" x14ac:dyDescent="0.3">
      <c r="A56" s="14" t="s">
        <v>91</v>
      </c>
      <c r="B56" s="14" t="s">
        <v>39</v>
      </c>
      <c r="C56" s="15">
        <v>9.06</v>
      </c>
      <c r="D56" s="14">
        <v>0.22220000000000001</v>
      </c>
      <c r="E56" s="23">
        <f>ROUND(C56*D56,2)</f>
        <v>2.0099999999999998</v>
      </c>
      <c r="F56" s="16">
        <v>0</v>
      </c>
      <c r="G56" s="23">
        <f>ROUND(E56*F56,2)</f>
        <v>0</v>
      </c>
      <c r="H56" s="23">
        <f>ROUND(E56-G56,2)</f>
        <v>2.0099999999999998</v>
      </c>
    </row>
    <row r="57" spans="1:8" x14ac:dyDescent="0.3">
      <c r="A57" s="14" t="s">
        <v>44</v>
      </c>
      <c r="B57" s="14" t="s">
        <v>39</v>
      </c>
      <c r="C57" s="15">
        <v>17.93</v>
      </c>
      <c r="D57" s="14">
        <v>0.80700000000000005</v>
      </c>
      <c r="E57" s="23">
        <f>ROUND(C57*D57,2)</f>
        <v>14.47</v>
      </c>
      <c r="F57" s="16">
        <v>0</v>
      </c>
      <c r="G57" s="23">
        <f>ROUND(E57*F57,2)</f>
        <v>0</v>
      </c>
      <c r="H57" s="23">
        <f>ROUND(E57-G57,2)</f>
        <v>14.47</v>
      </c>
    </row>
    <row r="58" spans="1:8" x14ac:dyDescent="0.3">
      <c r="A58" s="13" t="s">
        <v>45</v>
      </c>
      <c r="C58" s="23"/>
      <c r="E58" s="23"/>
    </row>
    <row r="59" spans="1:8" x14ac:dyDescent="0.3">
      <c r="A59" s="14" t="s">
        <v>38</v>
      </c>
      <c r="B59" s="14" t="s">
        <v>19</v>
      </c>
      <c r="C59" s="15">
        <v>3.44</v>
      </c>
      <c r="D59" s="14">
        <v>11.373200000000001</v>
      </c>
      <c r="E59" s="23">
        <f>ROUND(C59*D59,2)</f>
        <v>39.119999999999997</v>
      </c>
      <c r="F59" s="16">
        <v>0</v>
      </c>
      <c r="G59" s="23">
        <f>ROUND(E59*F59,2)</f>
        <v>0</v>
      </c>
      <c r="H59" s="23">
        <f>ROUND(E59-G59,2)</f>
        <v>39.119999999999997</v>
      </c>
    </row>
    <row r="60" spans="1:8" x14ac:dyDescent="0.3">
      <c r="A60" s="14" t="s">
        <v>91</v>
      </c>
      <c r="B60" s="14" t="s">
        <v>19</v>
      </c>
      <c r="C60" s="15">
        <v>3.44</v>
      </c>
      <c r="D60" s="14">
        <v>4.4208999999999996</v>
      </c>
      <c r="E60" s="23">
        <f>ROUND(C60*D60,2)</f>
        <v>15.21</v>
      </c>
      <c r="F60" s="16">
        <v>0</v>
      </c>
      <c r="G60" s="23">
        <f>ROUND(E60*F60,2)</f>
        <v>0</v>
      </c>
      <c r="H60" s="23">
        <f>ROUND(E60-G60,2)</f>
        <v>15.21</v>
      </c>
    </row>
    <row r="61" spans="1:8" x14ac:dyDescent="0.3">
      <c r="A61" s="13" t="s">
        <v>47</v>
      </c>
      <c r="C61" s="23"/>
      <c r="E61" s="23"/>
    </row>
    <row r="62" spans="1:8" x14ac:dyDescent="0.3">
      <c r="A62" s="14" t="s">
        <v>42</v>
      </c>
      <c r="B62" s="14" t="s">
        <v>48</v>
      </c>
      <c r="C62" s="15">
        <v>10.86</v>
      </c>
      <c r="D62" s="14">
        <v>1</v>
      </c>
      <c r="E62" s="23">
        <f>ROUND(C62*D62,2)</f>
        <v>10.86</v>
      </c>
      <c r="F62" s="16">
        <v>0</v>
      </c>
      <c r="G62" s="23">
        <f>ROUND(E62*F62,2)</f>
        <v>0</v>
      </c>
      <c r="H62" s="23">
        <f t="shared" ref="H62:H67" si="3">ROUND(E62-G62,2)</f>
        <v>10.86</v>
      </c>
    </row>
    <row r="63" spans="1:8" x14ac:dyDescent="0.3">
      <c r="A63" s="14" t="s">
        <v>38</v>
      </c>
      <c r="B63" s="14" t="s">
        <v>48</v>
      </c>
      <c r="C63" s="15">
        <v>8.23</v>
      </c>
      <c r="D63" s="14">
        <v>1</v>
      </c>
      <c r="E63" s="23">
        <f>ROUND(C63*D63,2)</f>
        <v>8.23</v>
      </c>
      <c r="F63" s="16">
        <v>0</v>
      </c>
      <c r="G63" s="23">
        <f>ROUND(E63*F63,2)</f>
        <v>0</v>
      </c>
      <c r="H63" s="23">
        <f t="shared" si="3"/>
        <v>8.23</v>
      </c>
    </row>
    <row r="64" spans="1:8" x14ac:dyDescent="0.3">
      <c r="A64" s="14" t="s">
        <v>91</v>
      </c>
      <c r="B64" s="14" t="s">
        <v>48</v>
      </c>
      <c r="C64" s="15">
        <v>14.3</v>
      </c>
      <c r="D64" s="14">
        <v>1</v>
      </c>
      <c r="E64" s="23">
        <f>ROUND(C64*D64,2)</f>
        <v>14.3</v>
      </c>
      <c r="F64" s="16">
        <v>0</v>
      </c>
      <c r="G64" s="23">
        <f>ROUND(E64*F64,2)</f>
        <v>0</v>
      </c>
      <c r="H64" s="23">
        <f t="shared" si="3"/>
        <v>14.3</v>
      </c>
    </row>
    <row r="65" spans="1:8" x14ac:dyDescent="0.3">
      <c r="A65" s="9" t="s">
        <v>49</v>
      </c>
      <c r="B65" s="9" t="s">
        <v>48</v>
      </c>
      <c r="C65" s="10">
        <v>26.23</v>
      </c>
      <c r="D65" s="9">
        <v>1</v>
      </c>
      <c r="E65" s="22">
        <f>ROUND(C65*D65,2)</f>
        <v>26.23</v>
      </c>
      <c r="F65" s="11">
        <v>0</v>
      </c>
      <c r="G65" s="22">
        <f>ROUND(E65*F65,2)</f>
        <v>0</v>
      </c>
      <c r="H65" s="22">
        <f t="shared" si="3"/>
        <v>26.23</v>
      </c>
    </row>
    <row r="66" spans="1:8" x14ac:dyDescent="0.3">
      <c r="A66" s="7" t="s">
        <v>50</v>
      </c>
      <c r="C66" s="23"/>
      <c r="E66" s="23">
        <f>SUM(E13:E65)</f>
        <v>745.7700000000001</v>
      </c>
      <c r="G66" s="12">
        <f>SUM(G13:G65)</f>
        <v>0</v>
      </c>
      <c r="H66" s="12">
        <f t="shared" si="3"/>
        <v>745.77</v>
      </c>
    </row>
    <row r="67" spans="1:8" x14ac:dyDescent="0.3">
      <c r="A67" s="7" t="s">
        <v>51</v>
      </c>
      <c r="C67" s="23"/>
      <c r="E67" s="23">
        <f>+E9-E66</f>
        <v>320.42999999999995</v>
      </c>
      <c r="G67" s="12">
        <f>+G9-G66</f>
        <v>0</v>
      </c>
      <c r="H67" s="12">
        <f t="shared" si="3"/>
        <v>320.43</v>
      </c>
    </row>
    <row r="68" spans="1:8" x14ac:dyDescent="0.3">
      <c r="A68" t="s">
        <v>12</v>
      </c>
      <c r="C68" s="23"/>
      <c r="E68" s="23"/>
    </row>
    <row r="69" spans="1:8" x14ac:dyDescent="0.3">
      <c r="A69" s="7" t="s">
        <v>52</v>
      </c>
      <c r="C69" s="23"/>
      <c r="E69" s="23"/>
    </row>
    <row r="70" spans="1:8" x14ac:dyDescent="0.3">
      <c r="A70" s="14" t="s">
        <v>42</v>
      </c>
      <c r="B70" s="14" t="s">
        <v>48</v>
      </c>
      <c r="C70" s="15">
        <v>20.11</v>
      </c>
      <c r="D70" s="14">
        <v>1</v>
      </c>
      <c r="E70" s="23">
        <f>ROUND(C70*D70,2)</f>
        <v>20.11</v>
      </c>
      <c r="F70" s="16">
        <v>0</v>
      </c>
      <c r="G70" s="23">
        <f>ROUND(E70*F70,2)</f>
        <v>0</v>
      </c>
      <c r="H70" s="23">
        <f t="shared" ref="H70:H75" si="4">ROUND(E70-G70,2)</f>
        <v>20.11</v>
      </c>
    </row>
    <row r="71" spans="1:8" x14ac:dyDescent="0.3">
      <c r="A71" s="14" t="s">
        <v>38</v>
      </c>
      <c r="B71" s="14" t="s">
        <v>48</v>
      </c>
      <c r="C71" s="15">
        <v>63.55</v>
      </c>
      <c r="D71" s="14">
        <v>1</v>
      </c>
      <c r="E71" s="23">
        <f>ROUND(C71*D71,2)</f>
        <v>63.55</v>
      </c>
      <c r="F71" s="16">
        <v>0</v>
      </c>
      <c r="G71" s="23">
        <f>ROUND(E71*F71,2)</f>
        <v>0</v>
      </c>
      <c r="H71" s="23">
        <f t="shared" si="4"/>
        <v>63.55</v>
      </c>
    </row>
    <row r="72" spans="1:8" x14ac:dyDescent="0.3">
      <c r="A72" s="9" t="s">
        <v>91</v>
      </c>
      <c r="B72" s="9" t="s">
        <v>48</v>
      </c>
      <c r="C72" s="10">
        <v>74.06</v>
      </c>
      <c r="D72" s="9">
        <v>1</v>
      </c>
      <c r="E72" s="22">
        <f>ROUND(C72*D72,2)</f>
        <v>74.06</v>
      </c>
      <c r="F72" s="11">
        <v>0</v>
      </c>
      <c r="G72" s="22">
        <f>ROUND(E72*F72,2)</f>
        <v>0</v>
      </c>
      <c r="H72" s="22">
        <f t="shared" si="4"/>
        <v>74.06</v>
      </c>
    </row>
    <row r="73" spans="1:8" x14ac:dyDescent="0.3">
      <c r="A73" s="7" t="s">
        <v>53</v>
      </c>
      <c r="C73" s="23"/>
      <c r="E73" s="23">
        <f>SUM(E70:E72)</f>
        <v>157.72</v>
      </c>
      <c r="G73" s="12">
        <f>SUM(G70:G72)</f>
        <v>0</v>
      </c>
      <c r="H73" s="12">
        <f t="shared" si="4"/>
        <v>157.72</v>
      </c>
    </row>
    <row r="74" spans="1:8" x14ac:dyDescent="0.3">
      <c r="A74" s="7" t="s">
        <v>54</v>
      </c>
      <c r="C74" s="23"/>
      <c r="E74" s="23">
        <f>+E66+E73</f>
        <v>903.49000000000012</v>
      </c>
      <c r="G74" s="12">
        <f>+G66+G73</f>
        <v>0</v>
      </c>
      <c r="H74" s="12">
        <f t="shared" si="4"/>
        <v>903.49</v>
      </c>
    </row>
    <row r="75" spans="1:8" x14ac:dyDescent="0.3">
      <c r="A75" s="7" t="s">
        <v>55</v>
      </c>
      <c r="C75" s="23"/>
      <c r="E75" s="23">
        <f>+E9-E74</f>
        <v>162.70999999999992</v>
      </c>
      <c r="G75" s="12">
        <f>+G9-G74</f>
        <v>0</v>
      </c>
      <c r="H75" s="12">
        <f t="shared" si="4"/>
        <v>162.71</v>
      </c>
    </row>
    <row r="76" spans="1:8" x14ac:dyDescent="0.3">
      <c r="A76" t="s">
        <v>120</v>
      </c>
      <c r="C76" s="23"/>
      <c r="E76" s="23"/>
    </row>
    <row r="77" spans="1:8" x14ac:dyDescent="0.3">
      <c r="A77" t="s">
        <v>425</v>
      </c>
      <c r="C77" s="23"/>
      <c r="E77" s="23"/>
    </row>
    <row r="78" spans="1:8" x14ac:dyDescent="0.3">
      <c r="C78" s="23"/>
      <c r="E78" s="23"/>
    </row>
    <row r="79" spans="1:8" x14ac:dyDescent="0.3">
      <c r="A79" s="7" t="s">
        <v>121</v>
      </c>
      <c r="C79" s="23"/>
      <c r="E79" s="23"/>
    </row>
    <row r="80" spans="1:8" x14ac:dyDescent="0.3">
      <c r="A80" s="7" t="s">
        <v>122</v>
      </c>
      <c r="C80" s="23"/>
      <c r="E80" s="23"/>
    </row>
    <row r="98" spans="1:19" x14ac:dyDescent="0.3">
      <c r="A98" t="str" cm="1">
        <f t="array" aca="1" ref="A98" ca="1">MID(CELL("filename",A1),FIND("]",CELL("filename",A1))+1,256)</f>
        <v>cotton7</v>
      </c>
    </row>
    <row r="99" spans="1:19" x14ac:dyDescent="0.3">
      <c r="A99" s="7" t="s">
        <v>50</v>
      </c>
      <c r="E99" s="25">
        <f>VLOOKUP(A99,$A$1:$H$98,5,FALSE)</f>
        <v>745.7700000000001</v>
      </c>
    </row>
    <row r="100" spans="1:19" x14ac:dyDescent="0.3">
      <c r="A100" s="7" t="s">
        <v>293</v>
      </c>
      <c r="E100" s="25">
        <f>VLOOKUP(A100,$A$1:$H$98,5,FALSE)</f>
        <v>157.72</v>
      </c>
    </row>
    <row r="101" spans="1:19" x14ac:dyDescent="0.3">
      <c r="A101" s="7" t="s">
        <v>294</v>
      </c>
      <c r="E101" s="25">
        <f t="shared" ref="E101:E102" si="5">VLOOKUP(A101,$A$1:$H$98,5,FALSE)</f>
        <v>903.49000000000012</v>
      </c>
    </row>
    <row r="102" spans="1:19" x14ac:dyDescent="0.3">
      <c r="A102" s="7" t="s">
        <v>55</v>
      </c>
      <c r="E102" s="25">
        <f t="shared" si="5"/>
        <v>162.70999999999992</v>
      </c>
    </row>
    <row r="103" spans="1:19" x14ac:dyDescent="0.3">
      <c r="A103" s="21" t="s">
        <v>255</v>
      </c>
    </row>
    <row r="104" spans="1:19" x14ac:dyDescent="0.3">
      <c r="A104" s="21" t="s">
        <v>255</v>
      </c>
    </row>
    <row r="105" spans="1:19" x14ac:dyDescent="0.3">
      <c r="A105" s="25">
        <f>E102</f>
        <v>162.70999999999992</v>
      </c>
      <c r="B105" s="25">
        <f ca="1">C105-Calculator!$B$16</f>
        <v>-0.15999999999999998</v>
      </c>
      <c r="C105" s="25">
        <f ca="1">D105-Calculator!$B$16</f>
        <v>0.14000000000000001</v>
      </c>
      <c r="D105" s="25">
        <f ca="1">E105-Calculator!$B$16</f>
        <v>0.44</v>
      </c>
      <c r="E105" s="25" cm="1">
        <f t="array" aca="1" ref="E105" ca="1">IF(MID(CELL("filename",A1),FIND("]",CELL("filename",A1))+1,256)=Calculator!AR2,Calculator!B15,C7)</f>
        <v>0.74</v>
      </c>
      <c r="F105" s="25">
        <f ca="1">E105+Calculator!$B$16</f>
        <v>1.04</v>
      </c>
      <c r="G105" s="25">
        <f ca="1">F105+Calculator!$B$16</f>
        <v>1.34</v>
      </c>
      <c r="H105" s="25">
        <f ca="1">G105+Calculator!$B$16</f>
        <v>1.6400000000000001</v>
      </c>
    </row>
    <row r="106" spans="1:19" x14ac:dyDescent="0.3">
      <c r="A106">
        <f ca="1">A107-Calculator!$B$12</f>
        <v>1185</v>
      </c>
      <c r="B106" s="12">
        <f t="dataTable" ref="B106:H112" dt2D="1" dtr="1" r1="C7" r2="D7" ca="1"/>
        <v>-914.8900000000001</v>
      </c>
      <c r="C106" s="12">
        <v>-1625.8900000000003</v>
      </c>
      <c r="D106" s="12">
        <v>-1981.3899999999999</v>
      </c>
      <c r="E106" s="12">
        <v>-1981.3899999999999</v>
      </c>
      <c r="F106" s="12">
        <v>-1625.8900000000003</v>
      </c>
      <c r="G106" s="12">
        <v>-914.8900000000001</v>
      </c>
      <c r="H106" s="12">
        <v>151.60999999999979</v>
      </c>
      <c r="I106" s="12"/>
      <c r="S106" s="12"/>
    </row>
    <row r="107" spans="1:19" x14ac:dyDescent="0.3">
      <c r="A107">
        <f ca="1">A108-Calculator!$B$12</f>
        <v>1190</v>
      </c>
      <c r="B107" s="12">
        <v>-913.29000000000019</v>
      </c>
      <c r="C107" s="12">
        <v>-1618.29</v>
      </c>
      <c r="D107" s="12">
        <v>-1970.79</v>
      </c>
      <c r="E107" s="12">
        <v>-1970.79</v>
      </c>
      <c r="F107" s="12">
        <v>-1618.29</v>
      </c>
      <c r="G107" s="12">
        <v>-913.29000000000019</v>
      </c>
      <c r="H107" s="12">
        <v>144.20999999999992</v>
      </c>
      <c r="I107" s="12"/>
      <c r="S107" s="12"/>
    </row>
    <row r="108" spans="1:19" x14ac:dyDescent="0.3">
      <c r="A108">
        <f ca="1">A109-Calculator!$B$12</f>
        <v>1195</v>
      </c>
      <c r="B108" s="12">
        <v>-912.49000000000012</v>
      </c>
      <c r="C108" s="12">
        <v>-1614.4900000000002</v>
      </c>
      <c r="D108" s="12">
        <v>-1965.4900000000002</v>
      </c>
      <c r="E108" s="12">
        <v>-1965.4900000000002</v>
      </c>
      <c r="F108" s="12">
        <v>-1614.4900000000002</v>
      </c>
      <c r="G108" s="12">
        <v>-912.49000000000012</v>
      </c>
      <c r="H108" s="12">
        <v>140.50999999999988</v>
      </c>
      <c r="I108" s="12"/>
      <c r="S108" s="12"/>
    </row>
    <row r="109" spans="1:19" x14ac:dyDescent="0.3">
      <c r="A109" cm="1">
        <f t="array" aca="1" ref="A109" ca="1">IF(MID(CELL("filename",A1),FIND("]",CELL("filename",A1))+1,256)=Calculator!AR2,Calculator!B11,D7)</f>
        <v>1200</v>
      </c>
      <c r="B109" s="12">
        <v>-912.49000000000012</v>
      </c>
      <c r="C109" s="12">
        <v>-1614.4900000000002</v>
      </c>
      <c r="D109" s="12">
        <v>-1965.4900000000002</v>
      </c>
      <c r="E109" s="12">
        <v>-1965.4900000000002</v>
      </c>
      <c r="F109" s="12">
        <v>-1614.4900000000002</v>
      </c>
      <c r="G109" s="12">
        <v>-912.49000000000012</v>
      </c>
      <c r="H109" s="12">
        <v>140.50999999999988</v>
      </c>
      <c r="I109" s="12"/>
      <c r="S109" s="12"/>
    </row>
    <row r="110" spans="1:19" x14ac:dyDescent="0.3">
      <c r="A110">
        <f ca="1">A109+Calculator!$B$12</f>
        <v>1205</v>
      </c>
      <c r="B110" s="12">
        <v>-913.29000000000019</v>
      </c>
      <c r="C110" s="12">
        <v>-1618.29</v>
      </c>
      <c r="D110" s="12">
        <v>-1970.79</v>
      </c>
      <c r="E110" s="12">
        <v>-1970.79</v>
      </c>
      <c r="F110" s="12">
        <v>-1618.29</v>
      </c>
      <c r="G110" s="12">
        <v>-913.29000000000019</v>
      </c>
      <c r="H110" s="12">
        <v>144.20999999999992</v>
      </c>
      <c r="I110" s="12"/>
      <c r="S110" s="12"/>
    </row>
    <row r="111" spans="1:19" x14ac:dyDescent="0.3">
      <c r="A111">
        <f ca="1">A110+Calculator!$B$12</f>
        <v>1210</v>
      </c>
      <c r="B111" s="12">
        <v>-914.8900000000001</v>
      </c>
      <c r="C111" s="12">
        <v>-1625.8900000000003</v>
      </c>
      <c r="D111" s="12">
        <v>-1981.3899999999999</v>
      </c>
      <c r="E111" s="12">
        <v>-1981.3899999999999</v>
      </c>
      <c r="F111" s="12">
        <v>-1625.8900000000003</v>
      </c>
      <c r="G111" s="12">
        <v>-914.8900000000001</v>
      </c>
      <c r="H111" s="12">
        <v>151.60999999999979</v>
      </c>
      <c r="I111" s="12"/>
      <c r="S111" s="12"/>
    </row>
    <row r="112" spans="1:19" x14ac:dyDescent="0.3">
      <c r="A112">
        <f ca="1">A111+Calculator!$B$12</f>
        <v>1215</v>
      </c>
      <c r="B112" s="12">
        <v>-917.29000000000019</v>
      </c>
      <c r="C112" s="12">
        <v>-1637.29</v>
      </c>
      <c r="D112" s="12">
        <v>-1997.29</v>
      </c>
      <c r="E112" s="12">
        <v>-1997.29</v>
      </c>
      <c r="F112" s="12">
        <v>-1637.29</v>
      </c>
      <c r="G112" s="12">
        <v>-917.29000000000019</v>
      </c>
      <c r="H112" s="12">
        <v>162.70999999999992</v>
      </c>
      <c r="I112" s="12"/>
      <c r="S112" s="12"/>
    </row>
    <row r="114" spans="1:14" x14ac:dyDescent="0.3">
      <c r="K114" s="21"/>
    </row>
    <row r="115" spans="1:14" x14ac:dyDescent="0.3">
      <c r="A115" s="21" t="s">
        <v>256</v>
      </c>
    </row>
    <row r="116" spans="1:14" x14ac:dyDescent="0.3">
      <c r="A116" s="25">
        <f>E102</f>
        <v>162.70999999999992</v>
      </c>
      <c r="B116">
        <f ca="1">C116-Calculator!$C$28</f>
        <v>0.41000000000000003</v>
      </c>
      <c r="C116">
        <f ca="1">D116-Calculator!$C$28</f>
        <v>0.52</v>
      </c>
      <c r="D116">
        <f ca="1">E116-Calculator!$C$28</f>
        <v>0.63</v>
      </c>
      <c r="E116" cm="1">
        <f t="array" aca="1" ref="E116" ca="1">IF(MID(CELL("filename",A1),FIND("]",CELL("filename",A1))+1,256)=Calculator!AS2,Calculator!B28,C7)</f>
        <v>0.74</v>
      </c>
      <c r="F116">
        <f ca="1">E116+Calculator!$C$28</f>
        <v>0.85</v>
      </c>
      <c r="G116">
        <f ca="1">F116+Calculator!$C$28</f>
        <v>0.96</v>
      </c>
      <c r="H116">
        <f ca="1">G116+Calculator!$C$28</f>
        <v>1.07</v>
      </c>
      <c r="N116" s="12"/>
    </row>
    <row r="117" spans="1:14" x14ac:dyDescent="0.3">
      <c r="A117">
        <f ca="1">A118-Calculator!$B$25</f>
        <v>1185</v>
      </c>
      <c r="B117" s="12">
        <f t="dataTable" ref="B117:H123" dt2D="1" dtr="1" r1="C7" r2="D7" ca="1"/>
        <v>-239.44000000000017</v>
      </c>
      <c r="C117" s="12">
        <v>-500.1400000000001</v>
      </c>
      <c r="D117" s="12">
        <v>-630.49000000000012</v>
      </c>
      <c r="E117" s="12">
        <v>-630.49000000000012</v>
      </c>
      <c r="F117" s="12">
        <v>-500.1400000000001</v>
      </c>
      <c r="G117" s="12">
        <v>-239.44000000000017</v>
      </c>
      <c r="H117" s="12">
        <v>151.60999999999979</v>
      </c>
      <c r="N117" s="12"/>
    </row>
    <row r="118" spans="1:14" x14ac:dyDescent="0.3">
      <c r="A118">
        <f ca="1">A119-Calculator!$B$25</f>
        <v>1190</v>
      </c>
      <c r="B118" s="12">
        <v>-243.54000000000008</v>
      </c>
      <c r="C118" s="12">
        <v>-502.04000000000013</v>
      </c>
      <c r="D118" s="12">
        <v>-631.29000000000019</v>
      </c>
      <c r="E118" s="12">
        <v>-631.29000000000019</v>
      </c>
      <c r="F118" s="12">
        <v>-502.04000000000013</v>
      </c>
      <c r="G118" s="12">
        <v>-243.54000000000008</v>
      </c>
      <c r="H118" s="12">
        <v>144.20999999999992</v>
      </c>
      <c r="N118" s="12"/>
    </row>
    <row r="119" spans="1:14" x14ac:dyDescent="0.3">
      <c r="A119">
        <f ca="1">A120-Calculator!$B$25</f>
        <v>1195</v>
      </c>
      <c r="B119" s="12">
        <v>-245.59000000000015</v>
      </c>
      <c r="C119" s="12">
        <v>-502.99000000000012</v>
      </c>
      <c r="D119" s="12">
        <v>-631.69000000000017</v>
      </c>
      <c r="E119" s="12">
        <v>-631.69000000000017</v>
      </c>
      <c r="F119" s="12">
        <v>-502.99000000000012</v>
      </c>
      <c r="G119" s="12">
        <v>-245.59000000000015</v>
      </c>
      <c r="H119" s="12">
        <v>140.50999999999988</v>
      </c>
      <c r="N119" s="12"/>
    </row>
    <row r="120" spans="1:14" x14ac:dyDescent="0.3">
      <c r="A120" cm="1">
        <f t="array" aca="1" ref="A120" ca="1">IF(MID(CELL("filename",A1),FIND("]",CELL("filename",A1))+1,256)=Calculator!AS2,Calculator!B24,D7)</f>
        <v>1200</v>
      </c>
      <c r="B120" s="12">
        <v>-245.59000000000015</v>
      </c>
      <c r="C120" s="12">
        <v>-502.99000000000012</v>
      </c>
      <c r="D120" s="12">
        <v>-631.69000000000017</v>
      </c>
      <c r="E120" s="12">
        <v>-631.69000000000017</v>
      </c>
      <c r="F120" s="12">
        <v>-502.99000000000012</v>
      </c>
      <c r="G120" s="12">
        <v>-245.59000000000015</v>
      </c>
      <c r="H120" s="12">
        <v>140.50999999999988</v>
      </c>
      <c r="N120" s="12"/>
    </row>
    <row r="121" spans="1:14" x14ac:dyDescent="0.3">
      <c r="A121">
        <f ca="1">A120+Calculator!$B$25</f>
        <v>1205</v>
      </c>
      <c r="B121" s="12">
        <v>-243.54000000000008</v>
      </c>
      <c r="C121" s="12">
        <v>-502.04000000000013</v>
      </c>
      <c r="D121" s="12">
        <v>-631.29000000000019</v>
      </c>
      <c r="E121" s="12">
        <v>-631.29000000000019</v>
      </c>
      <c r="F121" s="12">
        <v>-502.04000000000013</v>
      </c>
      <c r="G121" s="12">
        <v>-243.54000000000008</v>
      </c>
      <c r="H121" s="12">
        <v>144.20999999999992</v>
      </c>
      <c r="N121" s="12"/>
    </row>
    <row r="122" spans="1:14" x14ac:dyDescent="0.3">
      <c r="A122">
        <f ca="1">A121+Calculator!$B$25</f>
        <v>1210</v>
      </c>
      <c r="B122" s="12">
        <v>-239.44000000000017</v>
      </c>
      <c r="C122" s="12">
        <v>-500.1400000000001</v>
      </c>
      <c r="D122" s="12">
        <v>-630.49000000000012</v>
      </c>
      <c r="E122" s="12">
        <v>-630.49000000000012</v>
      </c>
      <c r="F122" s="12">
        <v>-500.1400000000001</v>
      </c>
      <c r="G122" s="12">
        <v>-239.44000000000017</v>
      </c>
      <c r="H122" s="12">
        <v>151.60999999999979</v>
      </c>
      <c r="N122" s="12"/>
    </row>
    <row r="123" spans="1:14" x14ac:dyDescent="0.3">
      <c r="A123">
        <f ca="1">A122+Calculator!$B$25</f>
        <v>1215</v>
      </c>
      <c r="B123" s="12">
        <v>-233.29000000000008</v>
      </c>
      <c r="C123" s="12">
        <v>-497.29000000000013</v>
      </c>
      <c r="D123" s="12">
        <v>-629.29000000000019</v>
      </c>
      <c r="E123" s="12">
        <v>-629.29000000000019</v>
      </c>
      <c r="F123" s="12">
        <v>-497.29000000000013</v>
      </c>
      <c r="G123" s="12">
        <v>-233.29000000000008</v>
      </c>
      <c r="H123" s="12">
        <v>162.70999999999992</v>
      </c>
      <c r="N123" s="12"/>
    </row>
    <row r="124" spans="1:14" x14ac:dyDescent="0.3">
      <c r="D124" s="12"/>
      <c r="N124" s="12"/>
    </row>
    <row r="125" spans="1:14" x14ac:dyDescent="0.3">
      <c r="D125" s="12"/>
      <c r="N125" s="12"/>
    </row>
    <row r="126" spans="1:14" x14ac:dyDescent="0.3">
      <c r="D126" s="12"/>
      <c r="N126" s="12"/>
    </row>
    <row r="127" spans="1:14" x14ac:dyDescent="0.3">
      <c r="N127" s="12"/>
    </row>
    <row r="128" spans="1:14" x14ac:dyDescent="0.3">
      <c r="D128" s="12"/>
    </row>
    <row r="129" spans="4:14" x14ac:dyDescent="0.3">
      <c r="D129" s="12"/>
      <c r="N129" s="12"/>
    </row>
    <row r="130" spans="4:14" x14ac:dyDescent="0.3">
      <c r="D130" s="12"/>
      <c r="N130" s="12"/>
    </row>
    <row r="131" spans="4:14" x14ac:dyDescent="0.3">
      <c r="D131" s="12"/>
      <c r="N131" s="12"/>
    </row>
    <row r="132" spans="4:14" x14ac:dyDescent="0.3">
      <c r="D132" s="12"/>
    </row>
    <row r="133" spans="4:14" x14ac:dyDescent="0.3">
      <c r="D133" s="12"/>
      <c r="N133" s="12"/>
    </row>
    <row r="134" spans="4:14" x14ac:dyDescent="0.3">
      <c r="D134" s="12"/>
      <c r="N134" s="12"/>
    </row>
    <row r="135" spans="4:14" x14ac:dyDescent="0.3">
      <c r="N135" s="12"/>
    </row>
    <row r="136" spans="4:14" x14ac:dyDescent="0.3">
      <c r="D136" s="12"/>
      <c r="N136" s="12"/>
    </row>
    <row r="137" spans="4:14" x14ac:dyDescent="0.3">
      <c r="D137" s="12"/>
      <c r="N137" s="12"/>
    </row>
    <row r="138" spans="4:14" x14ac:dyDescent="0.3">
      <c r="D138" s="12"/>
      <c r="N138" s="12"/>
    </row>
    <row r="139" spans="4:14" x14ac:dyDescent="0.3">
      <c r="D139" s="12"/>
      <c r="N139" s="12"/>
    </row>
    <row r="140" spans="4:14" x14ac:dyDescent="0.3">
      <c r="D140" s="12"/>
    </row>
    <row r="141" spans="4:14" x14ac:dyDescent="0.3">
      <c r="D141" s="12"/>
      <c r="N141" s="12"/>
    </row>
    <row r="142" spans="4:14" x14ac:dyDescent="0.3">
      <c r="D142" s="12"/>
      <c r="N142" s="12"/>
    </row>
    <row r="143" spans="4:14" x14ac:dyDescent="0.3">
      <c r="N143" s="12"/>
    </row>
    <row r="144" spans="4:14" x14ac:dyDescent="0.3">
      <c r="N144" s="12"/>
    </row>
    <row r="145" spans="14:14" x14ac:dyDescent="0.3">
      <c r="N145" s="12"/>
    </row>
    <row r="146" spans="14:14" x14ac:dyDescent="0.3">
      <c r="N146" s="12"/>
    </row>
    <row r="147" spans="14:14" x14ac:dyDescent="0.3">
      <c r="N147" s="12"/>
    </row>
    <row r="157" spans="14:14" x14ac:dyDescent="0.3">
      <c r="N157" s="12"/>
    </row>
    <row r="158" spans="14:14" x14ac:dyDescent="0.3">
      <c r="N158" s="12"/>
    </row>
    <row r="159" spans="14:14" x14ac:dyDescent="0.3">
      <c r="N159" s="12"/>
    </row>
    <row r="160" spans="14:14" x14ac:dyDescent="0.3">
      <c r="N160" s="12"/>
    </row>
    <row r="161" spans="14:14" x14ac:dyDescent="0.3">
      <c r="N161" s="12"/>
    </row>
    <row r="162" spans="14:14" x14ac:dyDescent="0.3">
      <c r="N162" s="12"/>
    </row>
    <row r="163" spans="14:14" x14ac:dyDescent="0.3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5B33F-D701-4711-8C07-2E2F70D9407E}">
  <dimension ref="A1:S163"/>
  <sheetViews>
    <sheetView topLeftCell="A100" workbookViewId="0">
      <selection activeCell="K117" sqref="K117"/>
    </sheetView>
  </sheetViews>
  <sheetFormatPr defaultRowHeight="14.4" x14ac:dyDescent="0.3"/>
  <cols>
    <col min="1" max="1" width="25.6640625" customWidth="1"/>
    <col min="2" max="2" width="16.33203125" bestFit="1" customWidth="1"/>
    <col min="3" max="3" width="10.5546875" customWidth="1"/>
    <col min="4" max="4" width="11.109375" customWidth="1"/>
    <col min="5" max="5" width="11" customWidth="1"/>
    <col min="6" max="6" width="11.77734375" customWidth="1"/>
    <col min="7" max="7" width="10.5546875" customWidth="1"/>
    <col min="8" max="8" width="11.6640625" customWidth="1"/>
    <col min="9" max="9" width="10.6640625" customWidth="1"/>
    <col min="12" max="12" width="10.6640625" customWidth="1"/>
    <col min="13" max="13" width="10.44140625" customWidth="1"/>
    <col min="14" max="14" width="10.5546875" customWidth="1"/>
    <col min="15" max="15" width="11" customWidth="1"/>
    <col min="16" max="16" width="11.33203125" customWidth="1"/>
    <col min="17" max="17" width="10.6640625" customWidth="1"/>
    <col min="18" max="18" width="9.6640625" customWidth="1"/>
  </cols>
  <sheetData>
    <row r="1" spans="1:8" x14ac:dyDescent="0.3">
      <c r="A1" s="80" t="s">
        <v>216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156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445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3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3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3">
      <c r="A10" t="s">
        <v>12</v>
      </c>
      <c r="C10" s="23"/>
      <c r="E10" s="23"/>
    </row>
    <row r="11" spans="1:8" x14ac:dyDescent="0.3">
      <c r="A11" s="7" t="s">
        <v>13</v>
      </c>
      <c r="C11" s="23"/>
      <c r="E11" s="23"/>
    </row>
    <row r="12" spans="1:8" x14ac:dyDescent="0.3">
      <c r="A12" s="13" t="s">
        <v>17</v>
      </c>
      <c r="C12" s="23"/>
      <c r="E12" s="23"/>
    </row>
    <row r="13" spans="1:8" x14ac:dyDescent="0.3">
      <c r="A13" s="14" t="s">
        <v>66</v>
      </c>
      <c r="B13" s="14" t="s">
        <v>18</v>
      </c>
      <c r="C13" s="15">
        <v>1.1399999999999999</v>
      </c>
      <c r="D13" s="14">
        <v>2.2999999999999998</v>
      </c>
      <c r="E13" s="23">
        <f>ROUND(C13*D13,2)</f>
        <v>2.62</v>
      </c>
      <c r="F13" s="16">
        <v>0</v>
      </c>
      <c r="G13" s="23">
        <f>ROUND(E13*F13,2)</f>
        <v>0</v>
      </c>
      <c r="H13" s="23">
        <f>ROUND(E13-G13,2)</f>
        <v>2.62</v>
      </c>
    </row>
    <row r="14" spans="1:8" x14ac:dyDescent="0.3">
      <c r="A14" s="14" t="s">
        <v>67</v>
      </c>
      <c r="B14" s="14" t="s">
        <v>26</v>
      </c>
      <c r="C14" s="15">
        <v>3.38</v>
      </c>
      <c r="D14" s="14">
        <v>2.3125</v>
      </c>
      <c r="E14" s="23">
        <f>ROUND(C14*D14,2)</f>
        <v>7.82</v>
      </c>
      <c r="F14" s="16">
        <v>0</v>
      </c>
      <c r="G14" s="23">
        <f>ROUND(E14*F14,2)</f>
        <v>0</v>
      </c>
      <c r="H14" s="23">
        <f>ROUND(E14-G14,2)</f>
        <v>7.82</v>
      </c>
    </row>
    <row r="15" spans="1:8" x14ac:dyDescent="0.3">
      <c r="A15" s="14" t="s">
        <v>68</v>
      </c>
      <c r="B15" s="14" t="s">
        <v>26</v>
      </c>
      <c r="C15" s="15">
        <v>11.25</v>
      </c>
      <c r="D15" s="14">
        <v>0.5</v>
      </c>
      <c r="E15" s="23">
        <f>ROUND(C15*D15,2)</f>
        <v>5.63</v>
      </c>
      <c r="F15" s="16">
        <v>0</v>
      </c>
      <c r="G15" s="23">
        <f>ROUND(E15*F15,2)</f>
        <v>0</v>
      </c>
      <c r="H15" s="23">
        <f>ROUND(E15-G15,2)</f>
        <v>5.63</v>
      </c>
    </row>
    <row r="16" spans="1:8" x14ac:dyDescent="0.3">
      <c r="A16" s="13" t="s">
        <v>69</v>
      </c>
      <c r="C16" s="23"/>
      <c r="E16" s="23"/>
    </row>
    <row r="17" spans="1:8" x14ac:dyDescent="0.3">
      <c r="A17" s="14" t="s">
        <v>70</v>
      </c>
      <c r="B17" s="14" t="s">
        <v>29</v>
      </c>
      <c r="C17" s="15">
        <v>0.11</v>
      </c>
      <c r="D17" s="14">
        <v>1000</v>
      </c>
      <c r="E17" s="23">
        <f>ROUND(C17*D17,2)</f>
        <v>110</v>
      </c>
      <c r="F17" s="16">
        <v>0</v>
      </c>
      <c r="G17" s="23">
        <f>ROUND(E17*F17,2)</f>
        <v>0</v>
      </c>
      <c r="H17" s="23">
        <f>ROUND(E17-G17,2)</f>
        <v>110</v>
      </c>
    </row>
    <row r="18" spans="1:8" x14ac:dyDescent="0.3">
      <c r="A18" s="13" t="s">
        <v>20</v>
      </c>
      <c r="C18" s="23"/>
      <c r="E18" s="23"/>
    </row>
    <row r="19" spans="1:8" x14ac:dyDescent="0.3">
      <c r="A19" s="14" t="s">
        <v>22</v>
      </c>
      <c r="B19" s="14" t="s">
        <v>21</v>
      </c>
      <c r="C19" s="15">
        <v>36.200000000000003</v>
      </c>
      <c r="D19" s="14">
        <v>1.5</v>
      </c>
      <c r="E19" s="23">
        <f>ROUND(C19*D19,2)</f>
        <v>54.3</v>
      </c>
      <c r="F19" s="16">
        <v>0</v>
      </c>
      <c r="G19" s="23">
        <f>ROUND(E19*F19,2)</f>
        <v>0</v>
      </c>
      <c r="H19" s="23">
        <f>ROUND(E19-G19,2)</f>
        <v>54.3</v>
      </c>
    </row>
    <row r="20" spans="1:8" x14ac:dyDescent="0.3">
      <c r="A20" s="14" t="s">
        <v>103</v>
      </c>
      <c r="B20" s="14" t="s">
        <v>19</v>
      </c>
      <c r="C20" s="15">
        <v>4</v>
      </c>
      <c r="D20" s="14">
        <v>28.933199999999999</v>
      </c>
      <c r="E20" s="23">
        <f>ROUND(C20*D20,2)</f>
        <v>115.73</v>
      </c>
      <c r="F20" s="16">
        <v>0</v>
      </c>
      <c r="G20" s="23">
        <f>ROUND(E20*F20,2)</f>
        <v>0</v>
      </c>
      <c r="H20" s="23">
        <f>ROUND(E20-G20,2)</f>
        <v>115.73</v>
      </c>
    </row>
    <row r="21" spans="1:8" x14ac:dyDescent="0.3">
      <c r="A21" s="13" t="s">
        <v>23</v>
      </c>
      <c r="C21" s="23"/>
      <c r="E21" s="23"/>
    </row>
    <row r="22" spans="1:8" x14ac:dyDescent="0.3">
      <c r="A22" s="14" t="s">
        <v>71</v>
      </c>
      <c r="B22" s="14" t="s">
        <v>48</v>
      </c>
      <c r="C22" s="15">
        <v>20</v>
      </c>
      <c r="D22" s="14">
        <v>1</v>
      </c>
      <c r="E22" s="23">
        <f>ROUND(C22*D22,2)</f>
        <v>20</v>
      </c>
      <c r="F22" s="16">
        <v>0</v>
      </c>
      <c r="G22" s="23">
        <f>ROUND(E22*F22,2)</f>
        <v>0</v>
      </c>
      <c r="H22" s="23">
        <f>ROUND(E22-G22,2)</f>
        <v>20</v>
      </c>
    </row>
    <row r="23" spans="1:8" x14ac:dyDescent="0.3">
      <c r="A23" s="13" t="s">
        <v>24</v>
      </c>
      <c r="C23" s="23"/>
      <c r="E23" s="23"/>
    </row>
    <row r="24" spans="1:8" x14ac:dyDescent="0.3">
      <c r="A24" s="14" t="s">
        <v>59</v>
      </c>
      <c r="B24" s="14" t="s">
        <v>26</v>
      </c>
      <c r="C24" s="15">
        <v>14.29</v>
      </c>
      <c r="D24" s="14">
        <v>0.5</v>
      </c>
      <c r="E24" s="23">
        <f t="shared" ref="E24:E29" si="0">ROUND(C24*D24,2)</f>
        <v>7.15</v>
      </c>
      <c r="F24" s="16">
        <v>0</v>
      </c>
      <c r="G24" s="23">
        <f t="shared" ref="G24:G29" si="1">ROUND(E24*F24,2)</f>
        <v>0</v>
      </c>
      <c r="H24" s="23">
        <f t="shared" ref="H24:H29" si="2">ROUND(E24-G24,2)</f>
        <v>7.15</v>
      </c>
    </row>
    <row r="25" spans="1:8" x14ac:dyDescent="0.3">
      <c r="A25" s="14" t="s">
        <v>25</v>
      </c>
      <c r="B25" s="14" t="s">
        <v>18</v>
      </c>
      <c r="C25" s="15">
        <v>0.25</v>
      </c>
      <c r="D25" s="14">
        <v>96</v>
      </c>
      <c r="E25" s="23">
        <f t="shared" si="0"/>
        <v>24</v>
      </c>
      <c r="F25" s="16">
        <v>0</v>
      </c>
      <c r="G25" s="23">
        <f t="shared" si="1"/>
        <v>0</v>
      </c>
      <c r="H25" s="23">
        <f t="shared" si="2"/>
        <v>24</v>
      </c>
    </row>
    <row r="26" spans="1:8" x14ac:dyDescent="0.3">
      <c r="A26" s="14" t="s">
        <v>105</v>
      </c>
      <c r="B26" s="14" t="s">
        <v>18</v>
      </c>
      <c r="C26" s="15">
        <v>0.33</v>
      </c>
      <c r="D26" s="14">
        <v>48</v>
      </c>
      <c r="E26" s="23">
        <f t="shared" si="0"/>
        <v>15.84</v>
      </c>
      <c r="F26" s="16">
        <v>0</v>
      </c>
      <c r="G26" s="23">
        <f t="shared" si="1"/>
        <v>0</v>
      </c>
      <c r="H26" s="23">
        <f t="shared" si="2"/>
        <v>15.84</v>
      </c>
    </row>
    <row r="27" spans="1:8" x14ac:dyDescent="0.3">
      <c r="A27" s="14" t="s">
        <v>106</v>
      </c>
      <c r="B27" s="14" t="s">
        <v>26</v>
      </c>
      <c r="C27" s="15">
        <v>5.24</v>
      </c>
      <c r="D27" s="14">
        <v>2</v>
      </c>
      <c r="E27" s="23">
        <f t="shared" si="0"/>
        <v>10.48</v>
      </c>
      <c r="F27" s="16">
        <v>0</v>
      </c>
      <c r="G27" s="23">
        <f t="shared" si="1"/>
        <v>0</v>
      </c>
      <c r="H27" s="23">
        <f t="shared" si="2"/>
        <v>10.48</v>
      </c>
    </row>
    <row r="28" spans="1:8" x14ac:dyDescent="0.3">
      <c r="A28" s="14" t="s">
        <v>390</v>
      </c>
      <c r="B28" s="14" t="s">
        <v>18</v>
      </c>
      <c r="C28" s="15">
        <v>0.8</v>
      </c>
      <c r="D28" s="14">
        <v>25.6</v>
      </c>
      <c r="E28" s="23">
        <f t="shared" si="0"/>
        <v>20.48</v>
      </c>
      <c r="F28" s="16">
        <v>0</v>
      </c>
      <c r="G28" s="23">
        <f t="shared" si="1"/>
        <v>0</v>
      </c>
      <c r="H28" s="23">
        <f t="shared" si="2"/>
        <v>20.48</v>
      </c>
    </row>
    <row r="29" spans="1:8" x14ac:dyDescent="0.3">
      <c r="A29" s="14" t="s">
        <v>74</v>
      </c>
      <c r="B29" s="14" t="s">
        <v>26</v>
      </c>
      <c r="C29" s="15">
        <v>10.75</v>
      </c>
      <c r="D29" s="14">
        <v>2</v>
      </c>
      <c r="E29" s="23">
        <f t="shared" si="0"/>
        <v>21.5</v>
      </c>
      <c r="F29" s="16">
        <v>0</v>
      </c>
      <c r="G29" s="23">
        <f t="shared" si="1"/>
        <v>0</v>
      </c>
      <c r="H29" s="23">
        <f t="shared" si="2"/>
        <v>21.5</v>
      </c>
    </row>
    <row r="30" spans="1:8" x14ac:dyDescent="0.3">
      <c r="A30" s="13" t="s">
        <v>27</v>
      </c>
      <c r="C30" s="23"/>
      <c r="E30" s="23"/>
    </row>
    <row r="31" spans="1:8" x14ac:dyDescent="0.3">
      <c r="A31" s="14" t="s">
        <v>78</v>
      </c>
      <c r="B31" s="14" t="s">
        <v>29</v>
      </c>
      <c r="C31" s="15">
        <v>8.25</v>
      </c>
      <c r="D31" s="14">
        <v>2</v>
      </c>
      <c r="E31" s="23">
        <f>ROUND(C31*D31,2)</f>
        <v>16.5</v>
      </c>
      <c r="F31" s="16">
        <v>0</v>
      </c>
      <c r="G31" s="23">
        <f>ROUND(E31*F31,2)</f>
        <v>0</v>
      </c>
      <c r="H31" s="23">
        <f>ROUND(E31-G31,2)</f>
        <v>16.5</v>
      </c>
    </row>
    <row r="32" spans="1:8" x14ac:dyDescent="0.3">
      <c r="A32" s="14" t="s">
        <v>107</v>
      </c>
      <c r="B32" s="14" t="s">
        <v>18</v>
      </c>
      <c r="C32" s="15">
        <v>1.51</v>
      </c>
      <c r="D32" s="14">
        <v>3.2</v>
      </c>
      <c r="E32" s="23">
        <f>ROUND(C32*D32,2)</f>
        <v>4.83</v>
      </c>
      <c r="F32" s="16">
        <v>0</v>
      </c>
      <c r="G32" s="23">
        <f>ROUND(E32*F32,2)</f>
        <v>0</v>
      </c>
      <c r="H32" s="23">
        <f>ROUND(E32-G32,2)</f>
        <v>4.83</v>
      </c>
    </row>
    <row r="33" spans="1:8" x14ac:dyDescent="0.3">
      <c r="A33" s="14" t="s">
        <v>79</v>
      </c>
      <c r="B33" s="14" t="s">
        <v>18</v>
      </c>
      <c r="C33" s="15">
        <v>5.95</v>
      </c>
      <c r="D33" s="14">
        <v>2</v>
      </c>
      <c r="E33" s="23">
        <f>ROUND(C33*D33,2)</f>
        <v>11.9</v>
      </c>
      <c r="F33" s="16">
        <v>0</v>
      </c>
      <c r="G33" s="23">
        <f>ROUND(E33*F33,2)</f>
        <v>0</v>
      </c>
      <c r="H33" s="23">
        <f>ROUND(E33-G33,2)</f>
        <v>11.9</v>
      </c>
    </row>
    <row r="34" spans="1:8" x14ac:dyDescent="0.3">
      <c r="A34" s="14" t="s">
        <v>112</v>
      </c>
      <c r="B34" s="14" t="s">
        <v>48</v>
      </c>
      <c r="C34" s="15">
        <v>15</v>
      </c>
      <c r="D34" s="14">
        <v>1</v>
      </c>
      <c r="E34" s="23">
        <f>ROUND(C34*D34,2)</f>
        <v>15</v>
      </c>
      <c r="F34" s="16">
        <v>0</v>
      </c>
      <c r="G34" s="23">
        <f>ROUND(E34*F34,2)</f>
        <v>0</v>
      </c>
      <c r="H34" s="23">
        <f>ROUND(E34-G34,2)</f>
        <v>15</v>
      </c>
    </row>
    <row r="35" spans="1:8" x14ac:dyDescent="0.3">
      <c r="A35" s="13" t="s">
        <v>33</v>
      </c>
      <c r="C35" s="23"/>
      <c r="E35" s="23"/>
    </row>
    <row r="36" spans="1:8" x14ac:dyDescent="0.3">
      <c r="A36" s="14" t="s">
        <v>391</v>
      </c>
      <c r="B36" s="14" t="s">
        <v>60</v>
      </c>
      <c r="C36" s="15">
        <v>2.6</v>
      </c>
      <c r="D36" s="14">
        <v>45</v>
      </c>
      <c r="E36" s="23">
        <f>ROUND(C36*D36,2)</f>
        <v>117</v>
      </c>
      <c r="F36" s="16">
        <v>0</v>
      </c>
      <c r="G36" s="23">
        <f>ROUND(E36*F36,2)</f>
        <v>0</v>
      </c>
      <c r="H36" s="23">
        <f>ROUND(E36-G36,2)</f>
        <v>117</v>
      </c>
    </row>
    <row r="37" spans="1:8" x14ac:dyDescent="0.3">
      <c r="A37" s="13" t="s">
        <v>85</v>
      </c>
      <c r="C37" s="23"/>
      <c r="E37" s="23"/>
    </row>
    <row r="38" spans="1:8" x14ac:dyDescent="0.3">
      <c r="A38" s="14" t="s">
        <v>86</v>
      </c>
      <c r="B38" s="14" t="s">
        <v>18</v>
      </c>
      <c r="C38" s="15">
        <v>7.0000000000000007E-2</v>
      </c>
      <c r="D38" s="14">
        <v>32</v>
      </c>
      <c r="E38" s="23">
        <f>ROUND(C38*D38,2)</f>
        <v>2.2400000000000002</v>
      </c>
      <c r="F38" s="16">
        <v>0</v>
      </c>
      <c r="G38" s="23">
        <f>ROUND(E38*F38,2)</f>
        <v>0</v>
      </c>
      <c r="H38" s="23">
        <f>ROUND(E38-G38,2)</f>
        <v>2.2400000000000002</v>
      </c>
    </row>
    <row r="39" spans="1:8" x14ac:dyDescent="0.3">
      <c r="A39" s="13" t="s">
        <v>114</v>
      </c>
      <c r="C39" s="23"/>
      <c r="E39" s="23"/>
    </row>
    <row r="40" spans="1:8" x14ac:dyDescent="0.3">
      <c r="A40" s="14" t="s">
        <v>115</v>
      </c>
      <c r="B40" s="14" t="s">
        <v>26</v>
      </c>
      <c r="C40" s="15">
        <v>3.3</v>
      </c>
      <c r="D40" s="14">
        <v>0.4</v>
      </c>
      <c r="E40" s="23">
        <f>ROUND(C40*D40,2)</f>
        <v>1.32</v>
      </c>
      <c r="F40" s="16">
        <v>0</v>
      </c>
      <c r="G40" s="23">
        <f>ROUND(E40*F40,2)</f>
        <v>0</v>
      </c>
      <c r="H40" s="23">
        <f>ROUND(E40-G40,2)</f>
        <v>1.32</v>
      </c>
    </row>
    <row r="41" spans="1:8" x14ac:dyDescent="0.3">
      <c r="A41" s="13" t="s">
        <v>61</v>
      </c>
      <c r="C41" s="23"/>
      <c r="E41" s="23"/>
    </row>
    <row r="42" spans="1:8" x14ac:dyDescent="0.3">
      <c r="A42" s="14" t="s">
        <v>62</v>
      </c>
      <c r="B42" s="14" t="s">
        <v>48</v>
      </c>
      <c r="C42" s="15">
        <v>7.5</v>
      </c>
      <c r="D42" s="14">
        <v>1</v>
      </c>
      <c r="E42" s="23">
        <f>ROUND(C42*D42,2)</f>
        <v>7.5</v>
      </c>
      <c r="F42" s="16">
        <v>0</v>
      </c>
      <c r="G42" s="23">
        <f>ROUND(E42*F42,2)</f>
        <v>0</v>
      </c>
      <c r="H42" s="23">
        <f>ROUND(E42-G42,2)</f>
        <v>7.5</v>
      </c>
    </row>
    <row r="43" spans="1:8" x14ac:dyDescent="0.3">
      <c r="A43" s="13" t="s">
        <v>87</v>
      </c>
      <c r="C43" s="23"/>
      <c r="E43" s="23"/>
    </row>
    <row r="44" spans="1:8" x14ac:dyDescent="0.3">
      <c r="A44" s="14" t="s">
        <v>88</v>
      </c>
      <c r="B44" s="14" t="s">
        <v>48</v>
      </c>
      <c r="C44" s="15">
        <v>1</v>
      </c>
      <c r="D44" s="14">
        <v>1</v>
      </c>
      <c r="E44" s="23">
        <f>ROUND(C44*D44,2)</f>
        <v>1</v>
      </c>
      <c r="F44" s="16">
        <v>0</v>
      </c>
      <c r="G44" s="23">
        <f>ROUND(E44*F44,2)</f>
        <v>0</v>
      </c>
      <c r="H44" s="23">
        <f>ROUND(E44-G44,2)</f>
        <v>1</v>
      </c>
    </row>
    <row r="45" spans="1:8" x14ac:dyDescent="0.3">
      <c r="A45" s="13" t="s">
        <v>34</v>
      </c>
      <c r="C45" s="23"/>
      <c r="E45" s="23"/>
    </row>
    <row r="46" spans="1:8" x14ac:dyDescent="0.3">
      <c r="A46" s="14" t="s">
        <v>35</v>
      </c>
      <c r="B46" s="14" t="s">
        <v>36</v>
      </c>
      <c r="C46" s="15">
        <v>65</v>
      </c>
      <c r="D46" s="14">
        <v>0.66600000000000004</v>
      </c>
      <c r="E46" s="23">
        <f>ROUND(C46*D46,2)</f>
        <v>43.29</v>
      </c>
      <c r="F46" s="16">
        <v>0</v>
      </c>
      <c r="G46" s="23">
        <f>ROUND(E46*F46,2)</f>
        <v>0</v>
      </c>
      <c r="H46" s="23">
        <f>ROUND(E46-G46,2)</f>
        <v>43.29</v>
      </c>
    </row>
    <row r="47" spans="1:8" x14ac:dyDescent="0.3">
      <c r="A47" s="13" t="s">
        <v>116</v>
      </c>
      <c r="C47" s="23"/>
      <c r="E47" s="23"/>
    </row>
    <row r="48" spans="1:8" x14ac:dyDescent="0.3">
      <c r="A48" s="14" t="s">
        <v>117</v>
      </c>
      <c r="B48" s="14" t="s">
        <v>48</v>
      </c>
      <c r="C48" s="15">
        <v>8</v>
      </c>
      <c r="D48" s="14">
        <v>1</v>
      </c>
      <c r="E48" s="23">
        <f>ROUND(C48*D48,2)</f>
        <v>8</v>
      </c>
      <c r="F48" s="16">
        <v>0</v>
      </c>
      <c r="G48" s="23">
        <f>ROUND(E48*F48,2)</f>
        <v>0</v>
      </c>
      <c r="H48" s="23">
        <f>ROUND(E48-G48,2)</f>
        <v>8</v>
      </c>
    </row>
    <row r="49" spans="1:8" x14ac:dyDescent="0.3">
      <c r="A49" s="13" t="s">
        <v>118</v>
      </c>
      <c r="C49" s="23"/>
      <c r="E49" s="23"/>
    </row>
    <row r="50" spans="1:8" x14ac:dyDescent="0.3">
      <c r="A50" s="14" t="s">
        <v>119</v>
      </c>
      <c r="B50" s="14" t="s">
        <v>48</v>
      </c>
      <c r="C50" s="15">
        <v>10</v>
      </c>
      <c r="D50" s="14">
        <v>0.33300000000000002</v>
      </c>
      <c r="E50" s="23">
        <f>ROUND(C50*D50,2)</f>
        <v>3.33</v>
      </c>
      <c r="F50" s="16">
        <v>0</v>
      </c>
      <c r="G50" s="23">
        <f>ROUND(E50*F50,2)</f>
        <v>0</v>
      </c>
      <c r="H50" s="23">
        <f>ROUND(E50-G50,2)</f>
        <v>3.33</v>
      </c>
    </row>
    <row r="51" spans="1:8" x14ac:dyDescent="0.3">
      <c r="A51" s="13" t="s">
        <v>37</v>
      </c>
      <c r="C51" s="23"/>
      <c r="E51" s="23"/>
    </row>
    <row r="52" spans="1:8" x14ac:dyDescent="0.3">
      <c r="A52" s="14" t="s">
        <v>38</v>
      </c>
      <c r="B52" s="14" t="s">
        <v>39</v>
      </c>
      <c r="C52" s="15">
        <v>17.940000000000001</v>
      </c>
      <c r="D52" s="14">
        <v>0.42680000000000001</v>
      </c>
      <c r="E52" s="23">
        <f>ROUND(C52*D52,2)</f>
        <v>7.66</v>
      </c>
      <c r="F52" s="16">
        <v>0</v>
      </c>
      <c r="G52" s="23">
        <f>ROUND(E52*F52,2)</f>
        <v>0</v>
      </c>
      <c r="H52" s="23">
        <f>ROUND(E52-G52,2)</f>
        <v>7.66</v>
      </c>
    </row>
    <row r="53" spans="1:8" x14ac:dyDescent="0.3">
      <c r="A53" s="14" t="s">
        <v>91</v>
      </c>
      <c r="B53" s="14" t="s">
        <v>39</v>
      </c>
      <c r="C53" s="15">
        <v>17.940000000000001</v>
      </c>
      <c r="D53" s="14">
        <v>0.2722</v>
      </c>
      <c r="E53" s="23">
        <f>ROUND(C53*D53,2)</f>
        <v>4.88</v>
      </c>
      <c r="F53" s="16">
        <v>0</v>
      </c>
      <c r="G53" s="23">
        <f>ROUND(E53*F53,2)</f>
        <v>0</v>
      </c>
      <c r="H53" s="23">
        <f>ROUND(E53-G53,2)</f>
        <v>4.88</v>
      </c>
    </row>
    <row r="54" spans="1:8" x14ac:dyDescent="0.3">
      <c r="A54" s="13" t="s">
        <v>43</v>
      </c>
      <c r="C54" s="23"/>
      <c r="E54" s="23"/>
    </row>
    <row r="55" spans="1:8" x14ac:dyDescent="0.3">
      <c r="A55" s="14" t="s">
        <v>42</v>
      </c>
      <c r="B55" s="14" t="s">
        <v>39</v>
      </c>
      <c r="C55" s="15">
        <v>9.06</v>
      </c>
      <c r="D55" s="14">
        <v>0.1236</v>
      </c>
      <c r="E55" s="23">
        <f>ROUND(C55*D55,2)</f>
        <v>1.1200000000000001</v>
      </c>
      <c r="F55" s="16">
        <v>0</v>
      </c>
      <c r="G55" s="23">
        <f>ROUND(E55*F55,2)</f>
        <v>0</v>
      </c>
      <c r="H55" s="23">
        <f>ROUND(E55-G55,2)</f>
        <v>1.1200000000000001</v>
      </c>
    </row>
    <row r="56" spans="1:8" x14ac:dyDescent="0.3">
      <c r="A56" s="14" t="s">
        <v>91</v>
      </c>
      <c r="B56" s="14" t="s">
        <v>39</v>
      </c>
      <c r="C56" s="15">
        <v>9.06</v>
      </c>
      <c r="D56" s="14">
        <v>0.22220000000000001</v>
      </c>
      <c r="E56" s="23">
        <f>ROUND(C56*D56,2)</f>
        <v>2.0099999999999998</v>
      </c>
      <c r="F56" s="16">
        <v>0</v>
      </c>
      <c r="G56" s="23">
        <f>ROUND(E56*F56,2)</f>
        <v>0</v>
      </c>
      <c r="H56" s="23">
        <f>ROUND(E56-G56,2)</f>
        <v>2.0099999999999998</v>
      </c>
    </row>
    <row r="57" spans="1:8" x14ac:dyDescent="0.3">
      <c r="A57" s="14" t="s">
        <v>44</v>
      </c>
      <c r="B57" s="14" t="s">
        <v>39</v>
      </c>
      <c r="C57" s="15">
        <v>17.940000000000001</v>
      </c>
      <c r="D57" s="14">
        <v>0.55920000000000003</v>
      </c>
      <c r="E57" s="23">
        <f>ROUND(C57*D57,2)</f>
        <v>10.029999999999999</v>
      </c>
      <c r="F57" s="16">
        <v>0</v>
      </c>
      <c r="G57" s="23">
        <f>ROUND(E57*F57,2)</f>
        <v>0</v>
      </c>
      <c r="H57" s="23">
        <f>ROUND(E57-G57,2)</f>
        <v>10.029999999999999</v>
      </c>
    </row>
    <row r="58" spans="1:8" x14ac:dyDescent="0.3">
      <c r="A58" s="13" t="s">
        <v>45</v>
      </c>
      <c r="C58" s="23"/>
      <c r="E58" s="23"/>
    </row>
    <row r="59" spans="1:8" x14ac:dyDescent="0.3">
      <c r="A59" s="14" t="s">
        <v>38</v>
      </c>
      <c r="B59" s="14" t="s">
        <v>19</v>
      </c>
      <c r="C59" s="15">
        <v>3.44</v>
      </c>
      <c r="D59" s="14">
        <v>6.5911999999999997</v>
      </c>
      <c r="E59" s="23">
        <f>ROUND(C59*D59,2)</f>
        <v>22.67</v>
      </c>
      <c r="F59" s="16">
        <v>0</v>
      </c>
      <c r="G59" s="23">
        <f>ROUND(E59*F59,2)</f>
        <v>0</v>
      </c>
      <c r="H59" s="23">
        <f>ROUND(E59-G59,2)</f>
        <v>22.67</v>
      </c>
    </row>
    <row r="60" spans="1:8" x14ac:dyDescent="0.3">
      <c r="A60" s="14" t="s">
        <v>91</v>
      </c>
      <c r="B60" s="14" t="s">
        <v>19</v>
      </c>
      <c r="C60" s="15">
        <v>3.44</v>
      </c>
      <c r="D60" s="14">
        <v>5.7069000000000001</v>
      </c>
      <c r="E60" s="23">
        <f>ROUND(C60*D60,2)</f>
        <v>19.63</v>
      </c>
      <c r="F60" s="16">
        <v>0</v>
      </c>
      <c r="G60" s="23">
        <f>ROUND(E60*F60,2)</f>
        <v>0</v>
      </c>
      <c r="H60" s="23">
        <f>ROUND(E60-G60,2)</f>
        <v>19.63</v>
      </c>
    </row>
    <row r="61" spans="1:8" x14ac:dyDescent="0.3">
      <c r="A61" s="13" t="s">
        <v>47</v>
      </c>
      <c r="C61" s="23"/>
      <c r="E61" s="23"/>
    </row>
    <row r="62" spans="1:8" x14ac:dyDescent="0.3">
      <c r="A62" s="14" t="s">
        <v>42</v>
      </c>
      <c r="B62" s="14" t="s">
        <v>48</v>
      </c>
      <c r="C62" s="15">
        <v>10.93</v>
      </c>
      <c r="D62" s="14">
        <v>1</v>
      </c>
      <c r="E62" s="23">
        <f>ROUND(C62*D62,2)</f>
        <v>10.93</v>
      </c>
      <c r="F62" s="16">
        <v>0</v>
      </c>
      <c r="G62" s="23">
        <f>ROUND(E62*F62,2)</f>
        <v>0</v>
      </c>
      <c r="H62" s="23">
        <f t="shared" ref="H62:H67" si="3">ROUND(E62-G62,2)</f>
        <v>10.93</v>
      </c>
    </row>
    <row r="63" spans="1:8" x14ac:dyDescent="0.3">
      <c r="A63" s="14" t="s">
        <v>38</v>
      </c>
      <c r="B63" s="14" t="s">
        <v>48</v>
      </c>
      <c r="C63" s="15">
        <v>4.78</v>
      </c>
      <c r="D63" s="14">
        <v>1</v>
      </c>
      <c r="E63" s="23">
        <f>ROUND(C63*D63,2)</f>
        <v>4.78</v>
      </c>
      <c r="F63" s="16">
        <v>0</v>
      </c>
      <c r="G63" s="23">
        <f>ROUND(E63*F63,2)</f>
        <v>0</v>
      </c>
      <c r="H63" s="23">
        <f t="shared" si="3"/>
        <v>4.78</v>
      </c>
    </row>
    <row r="64" spans="1:8" x14ac:dyDescent="0.3">
      <c r="A64" s="14" t="s">
        <v>91</v>
      </c>
      <c r="B64" s="14" t="s">
        <v>48</v>
      </c>
      <c r="C64" s="15">
        <v>27.11</v>
      </c>
      <c r="D64" s="14">
        <v>1</v>
      </c>
      <c r="E64" s="23">
        <f>ROUND(C64*D64,2)</f>
        <v>27.11</v>
      </c>
      <c r="F64" s="16">
        <v>0</v>
      </c>
      <c r="G64" s="23">
        <f>ROUND(E64*F64,2)</f>
        <v>0</v>
      </c>
      <c r="H64" s="23">
        <f t="shared" si="3"/>
        <v>27.11</v>
      </c>
    </row>
    <row r="65" spans="1:8" x14ac:dyDescent="0.3">
      <c r="A65" s="9" t="s">
        <v>49</v>
      </c>
      <c r="B65" s="9" t="s">
        <v>48</v>
      </c>
      <c r="C65" s="10">
        <v>29.17</v>
      </c>
      <c r="D65" s="9">
        <v>1</v>
      </c>
      <c r="E65" s="22">
        <f>ROUND(C65*D65,2)</f>
        <v>29.17</v>
      </c>
      <c r="F65" s="11">
        <v>0</v>
      </c>
      <c r="G65" s="22">
        <f>ROUND(E65*F65,2)</f>
        <v>0</v>
      </c>
      <c r="H65" s="22">
        <f t="shared" si="3"/>
        <v>29.17</v>
      </c>
    </row>
    <row r="66" spans="1:8" x14ac:dyDescent="0.3">
      <c r="A66" s="7" t="s">
        <v>50</v>
      </c>
      <c r="C66" s="23"/>
      <c r="E66" s="23">
        <f>SUM(E13:E65)</f>
        <v>787.44999999999982</v>
      </c>
      <c r="G66" s="12">
        <f>SUM(G13:G65)</f>
        <v>0</v>
      </c>
      <c r="H66" s="12">
        <f t="shared" si="3"/>
        <v>787.45</v>
      </c>
    </row>
    <row r="67" spans="1:8" x14ac:dyDescent="0.3">
      <c r="A67" s="7" t="s">
        <v>51</v>
      </c>
      <c r="C67" s="23"/>
      <c r="E67" s="23">
        <f>+E9-E66</f>
        <v>278.75000000000023</v>
      </c>
      <c r="G67" s="12">
        <f>+G9-G66</f>
        <v>0</v>
      </c>
      <c r="H67" s="12">
        <f t="shared" si="3"/>
        <v>278.75</v>
      </c>
    </row>
    <row r="68" spans="1:8" x14ac:dyDescent="0.3">
      <c r="A68" t="s">
        <v>12</v>
      </c>
      <c r="C68" s="23"/>
      <c r="E68" s="23"/>
    </row>
    <row r="69" spans="1:8" x14ac:dyDescent="0.3">
      <c r="A69" s="7" t="s">
        <v>52</v>
      </c>
      <c r="C69" s="23"/>
      <c r="E69" s="23"/>
    </row>
    <row r="70" spans="1:8" x14ac:dyDescent="0.3">
      <c r="A70" s="14" t="s">
        <v>42</v>
      </c>
      <c r="B70" s="14" t="s">
        <v>48</v>
      </c>
      <c r="C70" s="15">
        <v>19.579999999999998</v>
      </c>
      <c r="D70" s="14">
        <v>1</v>
      </c>
      <c r="E70" s="23">
        <f>ROUND(C70*D70,2)</f>
        <v>19.579999999999998</v>
      </c>
      <c r="F70" s="16">
        <v>0</v>
      </c>
      <c r="G70" s="23">
        <f>ROUND(E70*F70,2)</f>
        <v>0</v>
      </c>
      <c r="H70" s="23">
        <f t="shared" ref="H70:H75" si="4">ROUND(E70-G70,2)</f>
        <v>19.579999999999998</v>
      </c>
    </row>
    <row r="71" spans="1:8" x14ac:dyDescent="0.3">
      <c r="A71" s="14" t="s">
        <v>38</v>
      </c>
      <c r="B71" s="14" t="s">
        <v>48</v>
      </c>
      <c r="C71" s="15">
        <v>36.83</v>
      </c>
      <c r="D71" s="14">
        <v>1</v>
      </c>
      <c r="E71" s="23">
        <f>ROUND(C71*D71,2)</f>
        <v>36.83</v>
      </c>
      <c r="F71" s="16">
        <v>0</v>
      </c>
      <c r="G71" s="23">
        <f>ROUND(E71*F71,2)</f>
        <v>0</v>
      </c>
      <c r="H71" s="23">
        <f t="shared" si="4"/>
        <v>36.83</v>
      </c>
    </row>
    <row r="72" spans="1:8" x14ac:dyDescent="0.3">
      <c r="A72" s="9" t="s">
        <v>91</v>
      </c>
      <c r="B72" s="9" t="s">
        <v>48</v>
      </c>
      <c r="C72" s="10">
        <v>135.41999999999999</v>
      </c>
      <c r="D72" s="9">
        <v>1</v>
      </c>
      <c r="E72" s="22">
        <f>ROUND(C72*D72,2)</f>
        <v>135.41999999999999</v>
      </c>
      <c r="F72" s="11">
        <v>0</v>
      </c>
      <c r="G72" s="22">
        <f>ROUND(E72*F72,2)</f>
        <v>0</v>
      </c>
      <c r="H72" s="22">
        <f t="shared" si="4"/>
        <v>135.41999999999999</v>
      </c>
    </row>
    <row r="73" spans="1:8" x14ac:dyDescent="0.3">
      <c r="A73" s="7" t="s">
        <v>53</v>
      </c>
      <c r="C73" s="23"/>
      <c r="E73" s="23">
        <f>SUM(E70:E72)</f>
        <v>191.82999999999998</v>
      </c>
      <c r="G73" s="12">
        <f>SUM(G70:G72)</f>
        <v>0</v>
      </c>
      <c r="H73" s="12">
        <f t="shared" si="4"/>
        <v>191.83</v>
      </c>
    </row>
    <row r="74" spans="1:8" x14ac:dyDescent="0.3">
      <c r="A74" s="7" t="s">
        <v>54</v>
      </c>
      <c r="C74" s="23"/>
      <c r="E74" s="23">
        <f>+E66+E73</f>
        <v>979.27999999999975</v>
      </c>
      <c r="G74" s="12">
        <f>+G66+G73</f>
        <v>0</v>
      </c>
      <c r="H74" s="12">
        <f t="shared" si="4"/>
        <v>979.28</v>
      </c>
    </row>
    <row r="75" spans="1:8" x14ac:dyDescent="0.3">
      <c r="A75" s="7" t="s">
        <v>55</v>
      </c>
      <c r="C75" s="23"/>
      <c r="E75" s="23">
        <f>+E9-E74</f>
        <v>86.9200000000003</v>
      </c>
      <c r="G75" s="12">
        <f>+G9-G74</f>
        <v>0</v>
      </c>
      <c r="H75" s="12">
        <f t="shared" si="4"/>
        <v>86.92</v>
      </c>
    </row>
    <row r="76" spans="1:8" x14ac:dyDescent="0.3">
      <c r="A76" t="s">
        <v>120</v>
      </c>
      <c r="C76" s="23"/>
      <c r="E76" s="23"/>
    </row>
    <row r="77" spans="1:8" x14ac:dyDescent="0.3">
      <c r="A77" t="s">
        <v>425</v>
      </c>
      <c r="C77" s="23"/>
      <c r="E77" s="23"/>
    </row>
    <row r="78" spans="1:8" x14ac:dyDescent="0.3">
      <c r="C78" s="23"/>
      <c r="E78" s="23"/>
    </row>
    <row r="79" spans="1:8" x14ac:dyDescent="0.3">
      <c r="A79" s="7" t="s">
        <v>121</v>
      </c>
      <c r="C79" s="23"/>
      <c r="E79" s="23"/>
    </row>
    <row r="80" spans="1:8" x14ac:dyDescent="0.3">
      <c r="A80" s="7" t="s">
        <v>122</v>
      </c>
      <c r="C80" s="23"/>
      <c r="E80" s="23"/>
    </row>
    <row r="98" spans="1:19" x14ac:dyDescent="0.3">
      <c r="A98" t="str" cm="1">
        <f t="array" aca="1" ref="A98" ca="1">MID(CELL("filename",A1),FIND("]",CELL("filename",A1))+1,256)</f>
        <v>cotton8</v>
      </c>
    </row>
    <row r="99" spans="1:19" x14ac:dyDescent="0.3">
      <c r="A99" s="7" t="s">
        <v>50</v>
      </c>
      <c r="E99" s="25">
        <f>VLOOKUP(A99,$A$1:$H$98,5,FALSE)</f>
        <v>787.44999999999982</v>
      </c>
    </row>
    <row r="100" spans="1:19" x14ac:dyDescent="0.3">
      <c r="A100" s="7" t="s">
        <v>293</v>
      </c>
      <c r="E100" s="25">
        <f>VLOOKUP(A100,$A$1:$H$98,5,FALSE)</f>
        <v>191.82999999999998</v>
      </c>
    </row>
    <row r="101" spans="1:19" x14ac:dyDescent="0.3">
      <c r="A101" s="7" t="s">
        <v>294</v>
      </c>
      <c r="E101" s="25">
        <f t="shared" ref="E101:E102" si="5">VLOOKUP(A101,$A$1:$H$98,5,FALSE)</f>
        <v>979.27999999999975</v>
      </c>
    </row>
    <row r="102" spans="1:19" x14ac:dyDescent="0.3">
      <c r="A102" s="7" t="s">
        <v>55</v>
      </c>
      <c r="E102" s="25">
        <f t="shared" si="5"/>
        <v>86.9200000000003</v>
      </c>
    </row>
    <row r="103" spans="1:19" x14ac:dyDescent="0.3">
      <c r="A103" s="21" t="s">
        <v>255</v>
      </c>
    </row>
    <row r="104" spans="1:19" x14ac:dyDescent="0.3">
      <c r="A104" s="21" t="s">
        <v>255</v>
      </c>
    </row>
    <row r="105" spans="1:19" x14ac:dyDescent="0.3">
      <c r="A105" s="25">
        <f>E102</f>
        <v>86.9200000000003</v>
      </c>
      <c r="B105" s="25">
        <f ca="1">C105-Calculator!$B$16</f>
        <v>-0.15999999999999998</v>
      </c>
      <c r="C105" s="25">
        <f ca="1">D105-Calculator!$B$16</f>
        <v>0.14000000000000001</v>
      </c>
      <c r="D105" s="25">
        <f ca="1">E105-Calculator!$B$16</f>
        <v>0.44</v>
      </c>
      <c r="E105" s="25" cm="1">
        <f t="array" aca="1" ref="E105" ca="1">IF(MID(CELL("filename",A1),FIND("]",CELL("filename",A1))+1,256)=Calculator!AR2,Calculator!B15,C7)</f>
        <v>0.74</v>
      </c>
      <c r="F105" s="25">
        <f ca="1">E105+Calculator!$B$16</f>
        <v>1.04</v>
      </c>
      <c r="G105" s="25">
        <f ca="1">F105+Calculator!$B$16</f>
        <v>1.34</v>
      </c>
      <c r="H105" s="25">
        <f ca="1">G105+Calculator!$B$16</f>
        <v>1.6400000000000001</v>
      </c>
    </row>
    <row r="106" spans="1:19" x14ac:dyDescent="0.3">
      <c r="A106">
        <f ca="1">A107-Calculator!$B$12</f>
        <v>1185</v>
      </c>
      <c r="B106" s="12">
        <f t="dataTable" ref="B106:H112" dt2D="1" dtr="1" r1="C7" r2="D7" ca="1"/>
        <v>-990.67999999999972</v>
      </c>
      <c r="C106" s="12">
        <v>-1701.6799999999998</v>
      </c>
      <c r="D106" s="12">
        <v>-2057.1799999999994</v>
      </c>
      <c r="E106" s="12">
        <v>-2057.1799999999994</v>
      </c>
      <c r="F106" s="12">
        <v>-1701.6799999999998</v>
      </c>
      <c r="G106" s="12">
        <v>-990.67999999999972</v>
      </c>
      <c r="H106" s="12">
        <v>75.820000000000164</v>
      </c>
      <c r="I106" s="12"/>
      <c r="S106" s="12"/>
    </row>
    <row r="107" spans="1:19" x14ac:dyDescent="0.3">
      <c r="A107">
        <f ca="1">A108-Calculator!$B$12</f>
        <v>1190</v>
      </c>
      <c r="B107" s="12">
        <v>-989.0799999999997</v>
      </c>
      <c r="C107" s="12">
        <v>-1694.0799999999997</v>
      </c>
      <c r="D107" s="12">
        <v>-2046.5799999999997</v>
      </c>
      <c r="E107" s="12">
        <v>-2046.5799999999997</v>
      </c>
      <c r="F107" s="12">
        <v>-1694.0799999999997</v>
      </c>
      <c r="G107" s="12">
        <v>-989.0799999999997</v>
      </c>
      <c r="H107" s="12">
        <v>68.4200000000003</v>
      </c>
      <c r="I107" s="12"/>
      <c r="S107" s="12"/>
    </row>
    <row r="108" spans="1:19" x14ac:dyDescent="0.3">
      <c r="A108">
        <f ca="1">A109-Calculator!$B$12</f>
        <v>1195</v>
      </c>
      <c r="B108" s="12">
        <v>-988.27999999999975</v>
      </c>
      <c r="C108" s="12">
        <v>-1690.2799999999997</v>
      </c>
      <c r="D108" s="12">
        <v>-2041.2799999999997</v>
      </c>
      <c r="E108" s="12">
        <v>-2041.2799999999997</v>
      </c>
      <c r="F108" s="12">
        <v>-1690.2799999999997</v>
      </c>
      <c r="G108" s="12">
        <v>-988.27999999999975</v>
      </c>
      <c r="H108" s="12">
        <v>64.720000000000255</v>
      </c>
      <c r="I108" s="12"/>
      <c r="S108" s="12"/>
    </row>
    <row r="109" spans="1:19" x14ac:dyDescent="0.3">
      <c r="A109" cm="1">
        <f t="array" aca="1" ref="A109" ca="1">IF(MID(CELL("filename",A1),FIND("]",CELL("filename",A1))+1,256)=Calculator!AR2,Calculator!B11,D7)</f>
        <v>1200</v>
      </c>
      <c r="B109" s="12">
        <v>-988.27999999999975</v>
      </c>
      <c r="C109" s="12">
        <v>-1690.2799999999997</v>
      </c>
      <c r="D109" s="12">
        <v>-2041.2799999999997</v>
      </c>
      <c r="E109" s="12">
        <v>-2041.2799999999997</v>
      </c>
      <c r="F109" s="12">
        <v>-1690.2799999999997</v>
      </c>
      <c r="G109" s="12">
        <v>-988.27999999999975</v>
      </c>
      <c r="H109" s="12">
        <v>64.720000000000255</v>
      </c>
      <c r="I109" s="12"/>
      <c r="S109" s="12"/>
    </row>
    <row r="110" spans="1:19" x14ac:dyDescent="0.3">
      <c r="A110">
        <f ca="1">A109+Calculator!$B$12</f>
        <v>1205</v>
      </c>
      <c r="B110" s="12">
        <v>-989.0799999999997</v>
      </c>
      <c r="C110" s="12">
        <v>-1694.0799999999997</v>
      </c>
      <c r="D110" s="12">
        <v>-2046.5799999999997</v>
      </c>
      <c r="E110" s="12">
        <v>-2046.5799999999997</v>
      </c>
      <c r="F110" s="12">
        <v>-1694.0799999999997</v>
      </c>
      <c r="G110" s="12">
        <v>-989.0799999999997</v>
      </c>
      <c r="H110" s="12">
        <v>68.4200000000003</v>
      </c>
      <c r="I110" s="12"/>
      <c r="S110" s="12"/>
    </row>
    <row r="111" spans="1:19" x14ac:dyDescent="0.3">
      <c r="A111">
        <f ca="1">A110+Calculator!$B$12</f>
        <v>1210</v>
      </c>
      <c r="B111" s="12">
        <v>-990.67999999999972</v>
      </c>
      <c r="C111" s="12">
        <v>-1701.6799999999998</v>
      </c>
      <c r="D111" s="12">
        <v>-2057.1799999999994</v>
      </c>
      <c r="E111" s="12">
        <v>-2057.1799999999994</v>
      </c>
      <c r="F111" s="12">
        <v>-1701.6799999999998</v>
      </c>
      <c r="G111" s="12">
        <v>-990.67999999999972</v>
      </c>
      <c r="H111" s="12">
        <v>75.820000000000164</v>
      </c>
      <c r="I111" s="12"/>
      <c r="S111" s="12"/>
    </row>
    <row r="112" spans="1:19" x14ac:dyDescent="0.3">
      <c r="A112">
        <f ca="1">A111+Calculator!$B$12</f>
        <v>1215</v>
      </c>
      <c r="B112" s="12">
        <v>-993.0799999999997</v>
      </c>
      <c r="C112" s="12">
        <v>-1713.0799999999997</v>
      </c>
      <c r="D112" s="12">
        <v>-2073.08</v>
      </c>
      <c r="E112" s="12">
        <v>-2073.08</v>
      </c>
      <c r="F112" s="12">
        <v>-1713.0799999999997</v>
      </c>
      <c r="G112" s="12">
        <v>-993.0799999999997</v>
      </c>
      <c r="H112" s="12">
        <v>86.9200000000003</v>
      </c>
      <c r="I112" s="12"/>
      <c r="S112" s="12"/>
    </row>
    <row r="114" spans="1:14" x14ac:dyDescent="0.3">
      <c r="K114" s="21"/>
    </row>
    <row r="115" spans="1:14" x14ac:dyDescent="0.3">
      <c r="A115" s="21" t="s">
        <v>256</v>
      </c>
    </row>
    <row r="116" spans="1:14" x14ac:dyDescent="0.3">
      <c r="A116" s="25">
        <f>E102</f>
        <v>86.9200000000003</v>
      </c>
      <c r="B116">
        <f ca="1">C116-Calculator!$C$28</f>
        <v>0.41000000000000003</v>
      </c>
      <c r="C116">
        <f ca="1">D116-Calculator!$C$28</f>
        <v>0.52</v>
      </c>
      <c r="D116">
        <f ca="1">E116-Calculator!$C$28</f>
        <v>0.63</v>
      </c>
      <c r="E116" cm="1">
        <f t="array" aca="1" ref="E116" ca="1">IF(MID(CELL("filename",A1),FIND("]",CELL("filename",A1))+1,256)=Calculator!AS2,Calculator!B28,C7)</f>
        <v>0.74</v>
      </c>
      <c r="F116">
        <f ca="1">E116+Calculator!$C$28</f>
        <v>0.85</v>
      </c>
      <c r="G116">
        <f ca="1">F116+Calculator!$C$28</f>
        <v>0.96</v>
      </c>
      <c r="H116">
        <f ca="1">G116+Calculator!$C$28</f>
        <v>1.07</v>
      </c>
      <c r="N116" s="12"/>
    </row>
    <row r="117" spans="1:14" x14ac:dyDescent="0.3">
      <c r="A117">
        <f ca="1">A118-Calculator!$B$25</f>
        <v>1185</v>
      </c>
      <c r="B117" s="12">
        <f t="dataTable" ref="B117:H123" dt2D="1" dtr="1" r1="C7" r2="D7" ca="1"/>
        <v>-315.22999999999979</v>
      </c>
      <c r="C117" s="12">
        <v>-575.92999999999972</v>
      </c>
      <c r="D117" s="12">
        <v>-706.27999999999975</v>
      </c>
      <c r="E117" s="12">
        <v>-706.27999999999975</v>
      </c>
      <c r="F117" s="12">
        <v>-575.92999999999972</v>
      </c>
      <c r="G117" s="12">
        <v>-315.22999999999979</v>
      </c>
      <c r="H117" s="12">
        <v>75.820000000000164</v>
      </c>
      <c r="N117" s="12"/>
    </row>
    <row r="118" spans="1:14" x14ac:dyDescent="0.3">
      <c r="A118">
        <f ca="1">A119-Calculator!$B$25</f>
        <v>1190</v>
      </c>
      <c r="B118" s="12">
        <v>-319.3299999999997</v>
      </c>
      <c r="C118" s="12">
        <v>-577.8299999999997</v>
      </c>
      <c r="D118" s="12">
        <v>-707.0799999999997</v>
      </c>
      <c r="E118" s="12">
        <v>-707.0799999999997</v>
      </c>
      <c r="F118" s="12">
        <v>-577.8299999999997</v>
      </c>
      <c r="G118" s="12">
        <v>-319.3299999999997</v>
      </c>
      <c r="H118" s="12">
        <v>68.4200000000003</v>
      </c>
      <c r="N118" s="12"/>
    </row>
    <row r="119" spans="1:14" x14ac:dyDescent="0.3">
      <c r="A119">
        <f ca="1">A120-Calculator!$B$25</f>
        <v>1195</v>
      </c>
      <c r="B119" s="12">
        <v>-321.37999999999977</v>
      </c>
      <c r="C119" s="12">
        <v>-578.77999999999975</v>
      </c>
      <c r="D119" s="12">
        <v>-707.47999999999979</v>
      </c>
      <c r="E119" s="12">
        <v>-707.47999999999979</v>
      </c>
      <c r="F119" s="12">
        <v>-578.77999999999975</v>
      </c>
      <c r="G119" s="12">
        <v>-321.37999999999977</v>
      </c>
      <c r="H119" s="12">
        <v>64.720000000000255</v>
      </c>
      <c r="N119" s="12"/>
    </row>
    <row r="120" spans="1:14" x14ac:dyDescent="0.3">
      <c r="A120" cm="1">
        <f t="array" aca="1" ref="A120" ca="1">IF(MID(CELL("filename",A1),FIND("]",CELL("filename",A1))+1,256)=Calculator!AS2,Calculator!B24,D7)</f>
        <v>1200</v>
      </c>
      <c r="B120" s="12">
        <v>-321.37999999999977</v>
      </c>
      <c r="C120" s="12">
        <v>-578.77999999999975</v>
      </c>
      <c r="D120" s="12">
        <v>-707.47999999999979</v>
      </c>
      <c r="E120" s="12">
        <v>-707.47999999999979</v>
      </c>
      <c r="F120" s="12">
        <v>-578.77999999999975</v>
      </c>
      <c r="G120" s="12">
        <v>-321.37999999999977</v>
      </c>
      <c r="H120" s="12">
        <v>64.720000000000255</v>
      </c>
      <c r="N120" s="12"/>
    </row>
    <row r="121" spans="1:14" x14ac:dyDescent="0.3">
      <c r="A121">
        <f ca="1">A120+Calculator!$B$25</f>
        <v>1205</v>
      </c>
      <c r="B121" s="12">
        <v>-319.3299999999997</v>
      </c>
      <c r="C121" s="12">
        <v>-577.8299999999997</v>
      </c>
      <c r="D121" s="12">
        <v>-707.0799999999997</v>
      </c>
      <c r="E121" s="12">
        <v>-707.0799999999997</v>
      </c>
      <c r="F121" s="12">
        <v>-577.8299999999997</v>
      </c>
      <c r="G121" s="12">
        <v>-319.3299999999997</v>
      </c>
      <c r="H121" s="12">
        <v>68.4200000000003</v>
      </c>
      <c r="N121" s="12"/>
    </row>
    <row r="122" spans="1:14" x14ac:dyDescent="0.3">
      <c r="A122">
        <f ca="1">A121+Calculator!$B$25</f>
        <v>1210</v>
      </c>
      <c r="B122" s="12">
        <v>-315.22999999999979</v>
      </c>
      <c r="C122" s="12">
        <v>-575.92999999999972</v>
      </c>
      <c r="D122" s="12">
        <v>-706.27999999999975</v>
      </c>
      <c r="E122" s="12">
        <v>-706.27999999999975</v>
      </c>
      <c r="F122" s="12">
        <v>-575.92999999999972</v>
      </c>
      <c r="G122" s="12">
        <v>-315.22999999999979</v>
      </c>
      <c r="H122" s="12">
        <v>75.820000000000164</v>
      </c>
      <c r="N122" s="12"/>
    </row>
    <row r="123" spans="1:14" x14ac:dyDescent="0.3">
      <c r="A123">
        <f ca="1">A122+Calculator!$B$25</f>
        <v>1215</v>
      </c>
      <c r="B123" s="12">
        <v>-309.0799999999997</v>
      </c>
      <c r="C123" s="12">
        <v>-573.0799999999997</v>
      </c>
      <c r="D123" s="12">
        <v>-705.0799999999997</v>
      </c>
      <c r="E123" s="12">
        <v>-705.0799999999997</v>
      </c>
      <c r="F123" s="12">
        <v>-573.0799999999997</v>
      </c>
      <c r="G123" s="12">
        <v>-309.0799999999997</v>
      </c>
      <c r="H123" s="12">
        <v>86.9200000000003</v>
      </c>
      <c r="N123" s="12"/>
    </row>
    <row r="124" spans="1:14" x14ac:dyDescent="0.3">
      <c r="D124" s="12"/>
      <c r="N124" s="12"/>
    </row>
    <row r="125" spans="1:14" x14ac:dyDescent="0.3">
      <c r="D125" s="12"/>
      <c r="N125" s="12"/>
    </row>
    <row r="126" spans="1:14" x14ac:dyDescent="0.3">
      <c r="D126" s="12"/>
      <c r="N126" s="12"/>
    </row>
    <row r="127" spans="1:14" x14ac:dyDescent="0.3">
      <c r="N127" s="12"/>
    </row>
    <row r="128" spans="1:14" x14ac:dyDescent="0.3">
      <c r="D128" s="12"/>
    </row>
    <row r="129" spans="4:14" x14ac:dyDescent="0.3">
      <c r="D129" s="12"/>
      <c r="N129" s="12"/>
    </row>
    <row r="130" spans="4:14" x14ac:dyDescent="0.3">
      <c r="D130" s="12"/>
      <c r="N130" s="12"/>
    </row>
    <row r="131" spans="4:14" x14ac:dyDescent="0.3">
      <c r="D131" s="12"/>
      <c r="N131" s="12"/>
    </row>
    <row r="132" spans="4:14" x14ac:dyDescent="0.3">
      <c r="D132" s="12"/>
    </row>
    <row r="133" spans="4:14" x14ac:dyDescent="0.3">
      <c r="D133" s="12"/>
      <c r="N133" s="12"/>
    </row>
    <row r="134" spans="4:14" x14ac:dyDescent="0.3">
      <c r="D134" s="12"/>
      <c r="N134" s="12"/>
    </row>
    <row r="135" spans="4:14" x14ac:dyDescent="0.3">
      <c r="N135" s="12"/>
    </row>
    <row r="136" spans="4:14" x14ac:dyDescent="0.3">
      <c r="D136" s="12"/>
      <c r="N136" s="12"/>
    </row>
    <row r="137" spans="4:14" x14ac:dyDescent="0.3">
      <c r="D137" s="12"/>
      <c r="N137" s="12"/>
    </row>
    <row r="138" spans="4:14" x14ac:dyDescent="0.3">
      <c r="D138" s="12"/>
      <c r="N138" s="12"/>
    </row>
    <row r="139" spans="4:14" x14ac:dyDescent="0.3">
      <c r="D139" s="12"/>
      <c r="N139" s="12"/>
    </row>
    <row r="140" spans="4:14" x14ac:dyDescent="0.3">
      <c r="D140" s="12"/>
    </row>
    <row r="141" spans="4:14" x14ac:dyDescent="0.3">
      <c r="D141" s="12"/>
      <c r="N141" s="12"/>
    </row>
    <row r="142" spans="4:14" x14ac:dyDescent="0.3">
      <c r="D142" s="12"/>
      <c r="N142" s="12"/>
    </row>
    <row r="143" spans="4:14" x14ac:dyDescent="0.3">
      <c r="N143" s="12"/>
    </row>
    <row r="144" spans="4:14" x14ac:dyDescent="0.3">
      <c r="N144" s="12"/>
    </row>
    <row r="145" spans="14:14" x14ac:dyDescent="0.3">
      <c r="N145" s="12"/>
    </row>
    <row r="146" spans="14:14" x14ac:dyDescent="0.3">
      <c r="N146" s="12"/>
    </row>
    <row r="147" spans="14:14" x14ac:dyDescent="0.3">
      <c r="N147" s="12"/>
    </row>
    <row r="157" spans="14:14" x14ac:dyDescent="0.3">
      <c r="N157" s="12"/>
    </row>
    <row r="158" spans="14:14" x14ac:dyDescent="0.3">
      <c r="N158" s="12"/>
    </row>
    <row r="159" spans="14:14" x14ac:dyDescent="0.3">
      <c r="N159" s="12"/>
    </row>
    <row r="160" spans="14:14" x14ac:dyDescent="0.3">
      <c r="N160" s="12"/>
    </row>
    <row r="161" spans="14:14" x14ac:dyDescent="0.3">
      <c r="N161" s="12"/>
    </row>
    <row r="162" spans="14:14" x14ac:dyDescent="0.3">
      <c r="N162" s="12"/>
    </row>
    <row r="163" spans="14:14" x14ac:dyDescent="0.3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321EA-61A6-4B37-B52B-688C51813B08}">
  <dimension ref="A1:S163"/>
  <sheetViews>
    <sheetView topLeftCell="A103" workbookViewId="0">
      <selection activeCell="M107" sqref="M107"/>
    </sheetView>
  </sheetViews>
  <sheetFormatPr defaultRowHeight="14.4" x14ac:dyDescent="0.3"/>
  <cols>
    <col min="1" max="1" width="25.6640625" customWidth="1"/>
    <col min="2" max="2" width="16.33203125" bestFit="1" customWidth="1"/>
    <col min="3" max="3" width="10.5546875" customWidth="1"/>
    <col min="4" max="4" width="11.109375" customWidth="1"/>
    <col min="5" max="5" width="11" customWidth="1"/>
    <col min="6" max="6" width="11.77734375" customWidth="1"/>
    <col min="7" max="7" width="10.5546875" customWidth="1"/>
    <col min="8" max="8" width="11.6640625" customWidth="1"/>
    <col min="9" max="9" width="10.6640625" customWidth="1"/>
    <col min="12" max="12" width="10.6640625" customWidth="1"/>
    <col min="13" max="13" width="10.44140625" customWidth="1"/>
    <col min="14" max="14" width="10.5546875" customWidth="1"/>
    <col min="15" max="15" width="11" customWidth="1"/>
    <col min="16" max="16" width="11.33203125" customWidth="1"/>
    <col min="17" max="17" width="10.6640625" customWidth="1"/>
    <col min="18" max="18" width="9.6640625" customWidth="1"/>
  </cols>
  <sheetData>
    <row r="1" spans="1:8" x14ac:dyDescent="0.3">
      <c r="A1" s="80" t="s">
        <v>218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161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445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3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3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3">
      <c r="A10" t="s">
        <v>12</v>
      </c>
      <c r="C10" s="23"/>
      <c r="E10" s="23"/>
    </row>
    <row r="11" spans="1:8" x14ac:dyDescent="0.3">
      <c r="A11" s="7" t="s">
        <v>13</v>
      </c>
      <c r="C11" s="23"/>
      <c r="E11" s="23"/>
    </row>
    <row r="12" spans="1:8" x14ac:dyDescent="0.3">
      <c r="A12" s="13" t="s">
        <v>17</v>
      </c>
      <c r="C12" s="23"/>
      <c r="E12" s="23"/>
    </row>
    <row r="13" spans="1:8" x14ac:dyDescent="0.3">
      <c r="A13" s="14" t="s">
        <v>66</v>
      </c>
      <c r="B13" s="14" t="s">
        <v>18</v>
      </c>
      <c r="C13" s="15">
        <v>1.1399999999999999</v>
      </c>
      <c r="D13" s="14">
        <v>2.2999999999999998</v>
      </c>
      <c r="E13" s="23">
        <f>ROUND(C13*D13,2)</f>
        <v>2.62</v>
      </c>
      <c r="F13" s="16">
        <v>0</v>
      </c>
      <c r="G13" s="23">
        <f>ROUND(E13*F13,2)</f>
        <v>0</v>
      </c>
      <c r="H13" s="23">
        <f>ROUND(E13-G13,2)</f>
        <v>2.62</v>
      </c>
    </row>
    <row r="14" spans="1:8" x14ac:dyDescent="0.3">
      <c r="A14" s="14" t="s">
        <v>67</v>
      </c>
      <c r="B14" s="14" t="s">
        <v>26</v>
      </c>
      <c r="C14" s="15">
        <v>3.38</v>
      </c>
      <c r="D14" s="14">
        <v>2.3125</v>
      </c>
      <c r="E14" s="23">
        <f>ROUND(C14*D14,2)</f>
        <v>7.82</v>
      </c>
      <c r="F14" s="16">
        <v>0</v>
      </c>
      <c r="G14" s="23">
        <f>ROUND(E14*F14,2)</f>
        <v>0</v>
      </c>
      <c r="H14" s="23">
        <f>ROUND(E14-G14,2)</f>
        <v>7.82</v>
      </c>
    </row>
    <row r="15" spans="1:8" x14ac:dyDescent="0.3">
      <c r="A15" s="14" t="s">
        <v>68</v>
      </c>
      <c r="B15" s="14" t="s">
        <v>26</v>
      </c>
      <c r="C15" s="15">
        <v>11.25</v>
      </c>
      <c r="D15" s="14">
        <v>0.5</v>
      </c>
      <c r="E15" s="23">
        <f>ROUND(C15*D15,2)</f>
        <v>5.63</v>
      </c>
      <c r="F15" s="16">
        <v>0</v>
      </c>
      <c r="G15" s="23">
        <f>ROUND(E15*F15,2)</f>
        <v>0</v>
      </c>
      <c r="H15" s="23">
        <f>ROUND(E15-G15,2)</f>
        <v>5.63</v>
      </c>
    </row>
    <row r="16" spans="1:8" x14ac:dyDescent="0.3">
      <c r="A16" s="13" t="s">
        <v>69</v>
      </c>
      <c r="C16" s="23"/>
      <c r="E16" s="23"/>
    </row>
    <row r="17" spans="1:8" x14ac:dyDescent="0.3">
      <c r="A17" s="14" t="s">
        <v>70</v>
      </c>
      <c r="B17" s="14" t="s">
        <v>29</v>
      </c>
      <c r="C17" s="15">
        <v>0.11</v>
      </c>
      <c r="D17" s="14">
        <v>900</v>
      </c>
      <c r="E17" s="23">
        <f>ROUND(C17*D17,2)</f>
        <v>99</v>
      </c>
      <c r="F17" s="16">
        <v>0</v>
      </c>
      <c r="G17" s="23">
        <f>ROUND(E17*F17,2)</f>
        <v>0</v>
      </c>
      <c r="H17" s="23">
        <f>ROUND(E17-G17,2)</f>
        <v>99</v>
      </c>
    </row>
    <row r="18" spans="1:8" x14ac:dyDescent="0.3">
      <c r="A18" s="13" t="s">
        <v>20</v>
      </c>
      <c r="C18" s="23"/>
      <c r="E18" s="23"/>
    </row>
    <row r="19" spans="1:8" x14ac:dyDescent="0.3">
      <c r="A19" s="14" t="s">
        <v>22</v>
      </c>
      <c r="B19" s="14" t="s">
        <v>21</v>
      </c>
      <c r="C19" s="15">
        <v>36.200000000000003</v>
      </c>
      <c r="D19" s="14">
        <v>1.5</v>
      </c>
      <c r="E19" s="23">
        <f>ROUND(C19*D19,2)</f>
        <v>54.3</v>
      </c>
      <c r="F19" s="16">
        <v>0</v>
      </c>
      <c r="G19" s="23">
        <f>ROUND(E19*F19,2)</f>
        <v>0</v>
      </c>
      <c r="H19" s="23">
        <f>ROUND(E19-G19,2)</f>
        <v>54.3</v>
      </c>
    </row>
    <row r="20" spans="1:8" x14ac:dyDescent="0.3">
      <c r="A20" s="14" t="s">
        <v>103</v>
      </c>
      <c r="B20" s="14" t="s">
        <v>19</v>
      </c>
      <c r="C20" s="15">
        <v>4</v>
      </c>
      <c r="D20" s="14">
        <v>18.399999999999999</v>
      </c>
      <c r="E20" s="23">
        <f>ROUND(C20*D20,2)</f>
        <v>73.599999999999994</v>
      </c>
      <c r="F20" s="16">
        <v>0</v>
      </c>
      <c r="G20" s="23">
        <f>ROUND(E20*F20,2)</f>
        <v>0</v>
      </c>
      <c r="H20" s="23">
        <f>ROUND(E20-G20,2)</f>
        <v>73.599999999999994</v>
      </c>
    </row>
    <row r="21" spans="1:8" x14ac:dyDescent="0.3">
      <c r="A21" s="13" t="s">
        <v>23</v>
      </c>
      <c r="C21" s="23"/>
      <c r="E21" s="23"/>
    </row>
    <row r="22" spans="1:8" x14ac:dyDescent="0.3">
      <c r="A22" s="14" t="s">
        <v>71</v>
      </c>
      <c r="B22" s="14" t="s">
        <v>48</v>
      </c>
      <c r="C22" s="15">
        <v>20</v>
      </c>
      <c r="D22" s="14">
        <v>1</v>
      </c>
      <c r="E22" s="23">
        <f>ROUND(C22*D22,2)</f>
        <v>20</v>
      </c>
      <c r="F22" s="16">
        <v>0</v>
      </c>
      <c r="G22" s="23">
        <f>ROUND(E22*F22,2)</f>
        <v>0</v>
      </c>
      <c r="H22" s="23">
        <f>ROUND(E22-G22,2)</f>
        <v>20</v>
      </c>
    </row>
    <row r="23" spans="1:8" x14ac:dyDescent="0.3">
      <c r="A23" s="13" t="s">
        <v>24</v>
      </c>
      <c r="C23" s="23"/>
      <c r="E23" s="23"/>
    </row>
    <row r="24" spans="1:8" x14ac:dyDescent="0.3">
      <c r="A24" s="14" t="s">
        <v>59</v>
      </c>
      <c r="B24" s="14" t="s">
        <v>26</v>
      </c>
      <c r="C24" s="15">
        <v>14.29</v>
      </c>
      <c r="D24" s="14">
        <v>0.5</v>
      </c>
      <c r="E24" s="23">
        <f t="shared" ref="E24:E29" si="0">ROUND(C24*D24,2)</f>
        <v>7.15</v>
      </c>
      <c r="F24" s="16">
        <v>0</v>
      </c>
      <c r="G24" s="23">
        <f t="shared" ref="G24:G29" si="1">ROUND(E24*F24,2)</f>
        <v>0</v>
      </c>
      <c r="H24" s="23">
        <f t="shared" ref="H24:H29" si="2">ROUND(E24-G24,2)</f>
        <v>7.15</v>
      </c>
    </row>
    <row r="25" spans="1:8" x14ac:dyDescent="0.3">
      <c r="A25" s="14" t="s">
        <v>25</v>
      </c>
      <c r="B25" s="14" t="s">
        <v>18</v>
      </c>
      <c r="C25" s="15">
        <v>0.25</v>
      </c>
      <c r="D25" s="14">
        <v>96</v>
      </c>
      <c r="E25" s="23">
        <f t="shared" si="0"/>
        <v>24</v>
      </c>
      <c r="F25" s="16">
        <v>0</v>
      </c>
      <c r="G25" s="23">
        <f t="shared" si="1"/>
        <v>0</v>
      </c>
      <c r="H25" s="23">
        <f t="shared" si="2"/>
        <v>24</v>
      </c>
    </row>
    <row r="26" spans="1:8" x14ac:dyDescent="0.3">
      <c r="A26" s="14" t="s">
        <v>105</v>
      </c>
      <c r="B26" s="14" t="s">
        <v>18</v>
      </c>
      <c r="C26" s="15">
        <v>0.33</v>
      </c>
      <c r="D26" s="14">
        <v>48</v>
      </c>
      <c r="E26" s="23">
        <f t="shared" si="0"/>
        <v>15.84</v>
      </c>
      <c r="F26" s="16">
        <v>0</v>
      </c>
      <c r="G26" s="23">
        <f t="shared" si="1"/>
        <v>0</v>
      </c>
      <c r="H26" s="23">
        <f t="shared" si="2"/>
        <v>15.84</v>
      </c>
    </row>
    <row r="27" spans="1:8" x14ac:dyDescent="0.3">
      <c r="A27" s="14" t="s">
        <v>106</v>
      </c>
      <c r="B27" s="14" t="s">
        <v>26</v>
      </c>
      <c r="C27" s="15">
        <v>5.24</v>
      </c>
      <c r="D27" s="14">
        <v>2</v>
      </c>
      <c r="E27" s="23">
        <f t="shared" si="0"/>
        <v>10.48</v>
      </c>
      <c r="F27" s="16">
        <v>0</v>
      </c>
      <c r="G27" s="23">
        <f t="shared" si="1"/>
        <v>0</v>
      </c>
      <c r="H27" s="23">
        <f t="shared" si="2"/>
        <v>10.48</v>
      </c>
    </row>
    <row r="28" spans="1:8" x14ac:dyDescent="0.3">
      <c r="A28" s="14" t="s">
        <v>390</v>
      </c>
      <c r="B28" s="14" t="s">
        <v>18</v>
      </c>
      <c r="C28" s="15">
        <v>0.8</v>
      </c>
      <c r="D28" s="14">
        <v>25.6</v>
      </c>
      <c r="E28" s="23">
        <f t="shared" si="0"/>
        <v>20.48</v>
      </c>
      <c r="F28" s="16">
        <v>0</v>
      </c>
      <c r="G28" s="23">
        <f t="shared" si="1"/>
        <v>0</v>
      </c>
      <c r="H28" s="23">
        <f t="shared" si="2"/>
        <v>20.48</v>
      </c>
    </row>
    <row r="29" spans="1:8" x14ac:dyDescent="0.3">
      <c r="A29" s="14" t="s">
        <v>74</v>
      </c>
      <c r="B29" s="14" t="s">
        <v>26</v>
      </c>
      <c r="C29" s="15">
        <v>10.75</v>
      </c>
      <c r="D29" s="14">
        <v>2</v>
      </c>
      <c r="E29" s="23">
        <f t="shared" si="0"/>
        <v>21.5</v>
      </c>
      <c r="F29" s="16">
        <v>0</v>
      </c>
      <c r="G29" s="23">
        <f t="shared" si="1"/>
        <v>0</v>
      </c>
      <c r="H29" s="23">
        <f t="shared" si="2"/>
        <v>21.5</v>
      </c>
    </row>
    <row r="30" spans="1:8" x14ac:dyDescent="0.3">
      <c r="A30" s="13" t="s">
        <v>27</v>
      </c>
      <c r="C30" s="23"/>
      <c r="E30" s="23"/>
    </row>
    <row r="31" spans="1:8" x14ac:dyDescent="0.3">
      <c r="A31" s="14" t="s">
        <v>78</v>
      </c>
      <c r="B31" s="14" t="s">
        <v>29</v>
      </c>
      <c r="C31" s="15">
        <v>8.25</v>
      </c>
      <c r="D31" s="14">
        <v>2</v>
      </c>
      <c r="E31" s="23">
        <f>ROUND(C31*D31,2)</f>
        <v>16.5</v>
      </c>
      <c r="F31" s="16">
        <v>0</v>
      </c>
      <c r="G31" s="23">
        <f>ROUND(E31*F31,2)</f>
        <v>0</v>
      </c>
      <c r="H31" s="23">
        <f>ROUND(E31-G31,2)</f>
        <v>16.5</v>
      </c>
    </row>
    <row r="32" spans="1:8" x14ac:dyDescent="0.3">
      <c r="A32" s="14" t="s">
        <v>107</v>
      </c>
      <c r="B32" s="14" t="s">
        <v>18</v>
      </c>
      <c r="C32" s="15">
        <v>1.51</v>
      </c>
      <c r="D32" s="14">
        <v>3.2</v>
      </c>
      <c r="E32" s="23">
        <f>ROUND(C32*D32,2)</f>
        <v>4.83</v>
      </c>
      <c r="F32" s="16">
        <v>0</v>
      </c>
      <c r="G32" s="23">
        <f>ROUND(E32*F32,2)</f>
        <v>0</v>
      </c>
      <c r="H32" s="23">
        <f>ROUND(E32-G32,2)</f>
        <v>4.83</v>
      </c>
    </row>
    <row r="33" spans="1:8" x14ac:dyDescent="0.3">
      <c r="A33" s="14" t="s">
        <v>79</v>
      </c>
      <c r="B33" s="14" t="s">
        <v>18</v>
      </c>
      <c r="C33" s="15">
        <v>5.95</v>
      </c>
      <c r="D33" s="14">
        <v>2</v>
      </c>
      <c r="E33" s="23">
        <f>ROUND(C33*D33,2)</f>
        <v>11.9</v>
      </c>
      <c r="F33" s="16">
        <v>0</v>
      </c>
      <c r="G33" s="23">
        <f>ROUND(E33*F33,2)</f>
        <v>0</v>
      </c>
      <c r="H33" s="23">
        <f>ROUND(E33-G33,2)</f>
        <v>11.9</v>
      </c>
    </row>
    <row r="34" spans="1:8" x14ac:dyDescent="0.3">
      <c r="A34" s="14" t="s">
        <v>112</v>
      </c>
      <c r="B34" s="14" t="s">
        <v>48</v>
      </c>
      <c r="C34" s="15">
        <v>15</v>
      </c>
      <c r="D34" s="14">
        <v>1</v>
      </c>
      <c r="E34" s="23">
        <f>ROUND(C34*D34,2)</f>
        <v>15</v>
      </c>
      <c r="F34" s="16">
        <v>0</v>
      </c>
      <c r="G34" s="23">
        <f>ROUND(E34*F34,2)</f>
        <v>0</v>
      </c>
      <c r="H34" s="23">
        <f>ROUND(E34-G34,2)</f>
        <v>15</v>
      </c>
    </row>
    <row r="35" spans="1:8" x14ac:dyDescent="0.3">
      <c r="A35" s="13" t="s">
        <v>33</v>
      </c>
      <c r="C35" s="23"/>
      <c r="E35" s="23"/>
    </row>
    <row r="36" spans="1:8" x14ac:dyDescent="0.3">
      <c r="A36" s="14" t="s">
        <v>391</v>
      </c>
      <c r="B36" s="14" t="s">
        <v>60</v>
      </c>
      <c r="C36" s="15">
        <v>2.6</v>
      </c>
      <c r="D36" s="14">
        <v>45</v>
      </c>
      <c r="E36" s="23">
        <f>ROUND(C36*D36,2)</f>
        <v>117</v>
      </c>
      <c r="F36" s="16">
        <v>0</v>
      </c>
      <c r="G36" s="23">
        <f>ROUND(E36*F36,2)</f>
        <v>0</v>
      </c>
      <c r="H36" s="23">
        <f>ROUND(E36-G36,2)</f>
        <v>117</v>
      </c>
    </row>
    <row r="37" spans="1:8" x14ac:dyDescent="0.3">
      <c r="A37" s="13" t="s">
        <v>85</v>
      </c>
      <c r="C37" s="23"/>
      <c r="E37" s="23"/>
    </row>
    <row r="38" spans="1:8" x14ac:dyDescent="0.3">
      <c r="A38" s="14" t="s">
        <v>86</v>
      </c>
      <c r="B38" s="14" t="s">
        <v>18</v>
      </c>
      <c r="C38" s="15">
        <v>7.0000000000000007E-2</v>
      </c>
      <c r="D38" s="14">
        <v>32</v>
      </c>
      <c r="E38" s="23">
        <f>ROUND(C38*D38,2)</f>
        <v>2.2400000000000002</v>
      </c>
      <c r="F38" s="16">
        <v>0</v>
      </c>
      <c r="G38" s="23">
        <f>ROUND(E38*F38,2)</f>
        <v>0</v>
      </c>
      <c r="H38" s="23">
        <f>ROUND(E38-G38,2)</f>
        <v>2.2400000000000002</v>
      </c>
    </row>
    <row r="39" spans="1:8" x14ac:dyDescent="0.3">
      <c r="A39" s="13" t="s">
        <v>114</v>
      </c>
      <c r="C39" s="23"/>
      <c r="E39" s="23"/>
    </row>
    <row r="40" spans="1:8" x14ac:dyDescent="0.3">
      <c r="A40" s="14" t="s">
        <v>115</v>
      </c>
      <c r="B40" s="14" t="s">
        <v>26</v>
      </c>
      <c r="C40" s="15">
        <v>3.3</v>
      </c>
      <c r="D40" s="14">
        <v>0.4</v>
      </c>
      <c r="E40" s="23">
        <f>ROUND(C40*D40,2)</f>
        <v>1.32</v>
      </c>
      <c r="F40" s="16">
        <v>0</v>
      </c>
      <c r="G40" s="23">
        <f>ROUND(E40*F40,2)</f>
        <v>0</v>
      </c>
      <c r="H40" s="23">
        <f>ROUND(E40-G40,2)</f>
        <v>1.32</v>
      </c>
    </row>
    <row r="41" spans="1:8" x14ac:dyDescent="0.3">
      <c r="A41" s="13" t="s">
        <v>61</v>
      </c>
      <c r="C41" s="23"/>
      <c r="E41" s="23"/>
    </row>
    <row r="42" spans="1:8" x14ac:dyDescent="0.3">
      <c r="A42" s="14" t="s">
        <v>62</v>
      </c>
      <c r="B42" s="14" t="s">
        <v>48</v>
      </c>
      <c r="C42" s="15">
        <v>7.5</v>
      </c>
      <c r="D42" s="14">
        <v>1</v>
      </c>
      <c r="E42" s="23">
        <f>ROUND(C42*D42,2)</f>
        <v>7.5</v>
      </c>
      <c r="F42" s="16">
        <v>0</v>
      </c>
      <c r="G42" s="23">
        <f>ROUND(E42*F42,2)</f>
        <v>0</v>
      </c>
      <c r="H42" s="23">
        <f>ROUND(E42-G42,2)</f>
        <v>7.5</v>
      </c>
    </row>
    <row r="43" spans="1:8" x14ac:dyDescent="0.3">
      <c r="A43" s="13" t="s">
        <v>87</v>
      </c>
      <c r="C43" s="23"/>
      <c r="E43" s="23"/>
    </row>
    <row r="44" spans="1:8" x14ac:dyDescent="0.3">
      <c r="A44" s="14" t="s">
        <v>88</v>
      </c>
      <c r="B44" s="14" t="s">
        <v>48</v>
      </c>
      <c r="C44" s="15">
        <v>1</v>
      </c>
      <c r="D44" s="14">
        <v>1</v>
      </c>
      <c r="E44" s="23">
        <f>ROUND(C44*D44,2)</f>
        <v>1</v>
      </c>
      <c r="F44" s="16">
        <v>0</v>
      </c>
      <c r="G44" s="23">
        <f>ROUND(E44*F44,2)</f>
        <v>0</v>
      </c>
      <c r="H44" s="23">
        <f>ROUND(E44-G44,2)</f>
        <v>1</v>
      </c>
    </row>
    <row r="45" spans="1:8" x14ac:dyDescent="0.3">
      <c r="A45" s="13" t="s">
        <v>34</v>
      </c>
      <c r="C45" s="23"/>
      <c r="E45" s="23"/>
    </row>
    <row r="46" spans="1:8" x14ac:dyDescent="0.3">
      <c r="A46" s="14" t="s">
        <v>35</v>
      </c>
      <c r="B46" s="14" t="s">
        <v>36</v>
      </c>
      <c r="C46" s="15">
        <v>65</v>
      </c>
      <c r="D46" s="14">
        <v>0.66600000000000004</v>
      </c>
      <c r="E46" s="23">
        <f>ROUND(C46*D46,2)</f>
        <v>43.29</v>
      </c>
      <c r="F46" s="16">
        <v>0</v>
      </c>
      <c r="G46" s="23">
        <f>ROUND(E46*F46,2)</f>
        <v>0</v>
      </c>
      <c r="H46" s="23">
        <f>ROUND(E46-G46,2)</f>
        <v>43.29</v>
      </c>
    </row>
    <row r="47" spans="1:8" x14ac:dyDescent="0.3">
      <c r="A47" s="13" t="s">
        <v>116</v>
      </c>
      <c r="C47" s="23"/>
      <c r="E47" s="23"/>
    </row>
    <row r="48" spans="1:8" x14ac:dyDescent="0.3">
      <c r="A48" s="14" t="s">
        <v>117</v>
      </c>
      <c r="B48" s="14" t="s">
        <v>48</v>
      </c>
      <c r="C48" s="15">
        <v>8</v>
      </c>
      <c r="D48" s="14">
        <v>1</v>
      </c>
      <c r="E48" s="23">
        <f>ROUND(C48*D48,2)</f>
        <v>8</v>
      </c>
      <c r="F48" s="16">
        <v>0</v>
      </c>
      <c r="G48" s="23">
        <f>ROUND(E48*F48,2)</f>
        <v>0</v>
      </c>
      <c r="H48" s="23">
        <f>ROUND(E48-G48,2)</f>
        <v>8</v>
      </c>
    </row>
    <row r="49" spans="1:8" x14ac:dyDescent="0.3">
      <c r="A49" s="13" t="s">
        <v>118</v>
      </c>
      <c r="C49" s="23"/>
      <c r="E49" s="23"/>
    </row>
    <row r="50" spans="1:8" x14ac:dyDescent="0.3">
      <c r="A50" s="14" t="s">
        <v>119</v>
      </c>
      <c r="B50" s="14" t="s">
        <v>48</v>
      </c>
      <c r="C50" s="15">
        <v>10</v>
      </c>
      <c r="D50" s="14">
        <v>0.33300000000000002</v>
      </c>
      <c r="E50" s="23">
        <f>ROUND(C50*D50,2)</f>
        <v>3.33</v>
      </c>
      <c r="F50" s="16">
        <v>0</v>
      </c>
      <c r="G50" s="23">
        <f>ROUND(E50*F50,2)</f>
        <v>0</v>
      </c>
      <c r="H50" s="23">
        <f>ROUND(E50-G50,2)</f>
        <v>3.33</v>
      </c>
    </row>
    <row r="51" spans="1:8" x14ac:dyDescent="0.3">
      <c r="A51" s="13" t="s">
        <v>37</v>
      </c>
      <c r="C51" s="23"/>
      <c r="E51" s="23"/>
    </row>
    <row r="52" spans="1:8" x14ac:dyDescent="0.3">
      <c r="A52" s="14" t="s">
        <v>38</v>
      </c>
      <c r="B52" s="14" t="s">
        <v>39</v>
      </c>
      <c r="C52" s="15">
        <v>17.940000000000001</v>
      </c>
      <c r="D52" s="14">
        <v>0.29880000000000001</v>
      </c>
      <c r="E52" s="23">
        <f>ROUND(C52*D52,2)</f>
        <v>5.36</v>
      </c>
      <c r="F52" s="16">
        <v>0</v>
      </c>
      <c r="G52" s="23">
        <f>ROUND(E52*F52,2)</f>
        <v>0</v>
      </c>
      <c r="H52" s="23">
        <f>ROUND(E52-G52,2)</f>
        <v>5.36</v>
      </c>
    </row>
    <row r="53" spans="1:8" x14ac:dyDescent="0.3">
      <c r="A53" s="14" t="s">
        <v>91</v>
      </c>
      <c r="B53" s="14" t="s">
        <v>39</v>
      </c>
      <c r="C53" s="15">
        <v>17.940000000000001</v>
      </c>
      <c r="D53" s="14">
        <v>0.2722</v>
      </c>
      <c r="E53" s="23">
        <f>ROUND(C53*D53,2)</f>
        <v>4.88</v>
      </c>
      <c r="F53" s="16">
        <v>0</v>
      </c>
      <c r="G53" s="23">
        <f>ROUND(E53*F53,2)</f>
        <v>0</v>
      </c>
      <c r="H53" s="23">
        <f>ROUND(E53-G53,2)</f>
        <v>4.88</v>
      </c>
    </row>
    <row r="54" spans="1:8" x14ac:dyDescent="0.3">
      <c r="A54" s="13" t="s">
        <v>43</v>
      </c>
      <c r="C54" s="23"/>
      <c r="E54" s="23"/>
    </row>
    <row r="55" spans="1:8" x14ac:dyDescent="0.3">
      <c r="A55" s="14" t="s">
        <v>42</v>
      </c>
      <c r="B55" s="14" t="s">
        <v>39</v>
      </c>
      <c r="C55" s="15">
        <v>9.06</v>
      </c>
      <c r="D55" s="14">
        <v>9.98E-2</v>
      </c>
      <c r="E55" s="23">
        <f>ROUND(C55*D55,2)</f>
        <v>0.9</v>
      </c>
      <c r="F55" s="16">
        <v>0</v>
      </c>
      <c r="G55" s="23">
        <f>ROUND(E55*F55,2)</f>
        <v>0</v>
      </c>
      <c r="H55" s="23">
        <f>ROUND(E55-G55,2)</f>
        <v>0.9</v>
      </c>
    </row>
    <row r="56" spans="1:8" x14ac:dyDescent="0.3">
      <c r="A56" s="14" t="s">
        <v>91</v>
      </c>
      <c r="B56" s="14" t="s">
        <v>39</v>
      </c>
      <c r="C56" s="15">
        <v>9.06</v>
      </c>
      <c r="D56" s="14">
        <v>0.22220000000000001</v>
      </c>
      <c r="E56" s="23">
        <f>ROUND(C56*D56,2)</f>
        <v>2.0099999999999998</v>
      </c>
      <c r="F56" s="16">
        <v>0</v>
      </c>
      <c r="G56" s="23">
        <f>ROUND(E56*F56,2)</f>
        <v>0</v>
      </c>
      <c r="H56" s="23">
        <f>ROUND(E56-G56,2)</f>
        <v>2.0099999999999998</v>
      </c>
    </row>
    <row r="57" spans="1:8" x14ac:dyDescent="0.3">
      <c r="A57" s="14" t="s">
        <v>44</v>
      </c>
      <c r="B57" s="14" t="s">
        <v>39</v>
      </c>
      <c r="C57" s="15">
        <v>17.95</v>
      </c>
      <c r="D57" s="14">
        <v>0.45679999999999998</v>
      </c>
      <c r="E57" s="23">
        <f>ROUND(C57*D57,2)</f>
        <v>8.1999999999999993</v>
      </c>
      <c r="F57" s="16">
        <v>0</v>
      </c>
      <c r="G57" s="23">
        <f>ROUND(E57*F57,2)</f>
        <v>0</v>
      </c>
      <c r="H57" s="23">
        <f>ROUND(E57-G57,2)</f>
        <v>8.1999999999999993</v>
      </c>
    </row>
    <row r="58" spans="1:8" x14ac:dyDescent="0.3">
      <c r="A58" s="13" t="s">
        <v>45</v>
      </c>
      <c r="C58" s="23"/>
      <c r="E58" s="23"/>
    </row>
    <row r="59" spans="1:8" x14ac:dyDescent="0.3">
      <c r="A59" s="14" t="s">
        <v>38</v>
      </c>
      <c r="B59" s="14" t="s">
        <v>19</v>
      </c>
      <c r="C59" s="15">
        <v>3.44</v>
      </c>
      <c r="D59" s="14">
        <v>4.6136999999999997</v>
      </c>
      <c r="E59" s="23">
        <f>ROUND(C59*D59,2)</f>
        <v>15.87</v>
      </c>
      <c r="F59" s="16">
        <v>0</v>
      </c>
      <c r="G59" s="23">
        <f>ROUND(E59*F59,2)</f>
        <v>0</v>
      </c>
      <c r="H59" s="23">
        <f>ROUND(E59-G59,2)</f>
        <v>15.87</v>
      </c>
    </row>
    <row r="60" spans="1:8" x14ac:dyDescent="0.3">
      <c r="A60" s="14" t="s">
        <v>91</v>
      </c>
      <c r="B60" s="14" t="s">
        <v>19</v>
      </c>
      <c r="C60" s="15">
        <v>3.44</v>
      </c>
      <c r="D60" s="14">
        <v>5.7069000000000001</v>
      </c>
      <c r="E60" s="23">
        <f>ROUND(C60*D60,2)</f>
        <v>19.63</v>
      </c>
      <c r="F60" s="16">
        <v>0</v>
      </c>
      <c r="G60" s="23">
        <f>ROUND(E60*F60,2)</f>
        <v>0</v>
      </c>
      <c r="H60" s="23">
        <f>ROUND(E60-G60,2)</f>
        <v>19.63</v>
      </c>
    </row>
    <row r="61" spans="1:8" x14ac:dyDescent="0.3">
      <c r="A61" s="13" t="s">
        <v>47</v>
      </c>
      <c r="C61" s="23"/>
      <c r="E61" s="23"/>
    </row>
    <row r="62" spans="1:8" x14ac:dyDescent="0.3">
      <c r="A62" s="14" t="s">
        <v>42</v>
      </c>
      <c r="B62" s="14" t="s">
        <v>48</v>
      </c>
      <c r="C62" s="15">
        <v>7.52</v>
      </c>
      <c r="D62" s="14">
        <v>1</v>
      </c>
      <c r="E62" s="23">
        <f>ROUND(C62*D62,2)</f>
        <v>7.52</v>
      </c>
      <c r="F62" s="16">
        <v>0</v>
      </c>
      <c r="G62" s="23">
        <f>ROUND(E62*F62,2)</f>
        <v>0</v>
      </c>
      <c r="H62" s="23">
        <f t="shared" ref="H62:H67" si="3">ROUND(E62-G62,2)</f>
        <v>7.52</v>
      </c>
    </row>
    <row r="63" spans="1:8" x14ac:dyDescent="0.3">
      <c r="A63" s="14" t="s">
        <v>38</v>
      </c>
      <c r="B63" s="14" t="s">
        <v>48</v>
      </c>
      <c r="C63" s="15">
        <v>3.35</v>
      </c>
      <c r="D63" s="14">
        <v>1</v>
      </c>
      <c r="E63" s="23">
        <f>ROUND(C63*D63,2)</f>
        <v>3.35</v>
      </c>
      <c r="F63" s="16">
        <v>0</v>
      </c>
      <c r="G63" s="23">
        <f>ROUND(E63*F63,2)</f>
        <v>0</v>
      </c>
      <c r="H63" s="23">
        <f t="shared" si="3"/>
        <v>3.35</v>
      </c>
    </row>
    <row r="64" spans="1:8" x14ac:dyDescent="0.3">
      <c r="A64" s="14" t="s">
        <v>91</v>
      </c>
      <c r="B64" s="14" t="s">
        <v>48</v>
      </c>
      <c r="C64" s="15">
        <v>27.11</v>
      </c>
      <c r="D64" s="14">
        <v>1</v>
      </c>
      <c r="E64" s="23">
        <f>ROUND(C64*D64,2)</f>
        <v>27.11</v>
      </c>
      <c r="F64" s="16">
        <v>0</v>
      </c>
      <c r="G64" s="23">
        <f>ROUND(E64*F64,2)</f>
        <v>0</v>
      </c>
      <c r="H64" s="23">
        <f t="shared" si="3"/>
        <v>27.11</v>
      </c>
    </row>
    <row r="65" spans="1:8" x14ac:dyDescent="0.3">
      <c r="A65" s="9" t="s">
        <v>49</v>
      </c>
      <c r="B65" s="9" t="s">
        <v>48</v>
      </c>
      <c r="C65" s="10">
        <v>25.73</v>
      </c>
      <c r="D65" s="9">
        <v>1</v>
      </c>
      <c r="E65" s="22">
        <f>ROUND(C65*D65,2)</f>
        <v>25.73</v>
      </c>
      <c r="F65" s="11">
        <v>0</v>
      </c>
      <c r="G65" s="22">
        <f>ROUND(E65*F65,2)</f>
        <v>0</v>
      </c>
      <c r="H65" s="22">
        <f t="shared" si="3"/>
        <v>25.73</v>
      </c>
    </row>
    <row r="66" spans="1:8" x14ac:dyDescent="0.3">
      <c r="A66" s="7" t="s">
        <v>50</v>
      </c>
      <c r="C66" s="23"/>
      <c r="E66" s="23">
        <f>SUM(E13:E65)</f>
        <v>714.8900000000001</v>
      </c>
      <c r="G66" s="12">
        <f>SUM(G13:G65)</f>
        <v>0</v>
      </c>
      <c r="H66" s="12">
        <f t="shared" si="3"/>
        <v>714.89</v>
      </c>
    </row>
    <row r="67" spans="1:8" x14ac:dyDescent="0.3">
      <c r="A67" s="7" t="s">
        <v>51</v>
      </c>
      <c r="C67" s="23"/>
      <c r="E67" s="23">
        <f>+E9-E66</f>
        <v>351.30999999999995</v>
      </c>
      <c r="G67" s="12">
        <f>+G9-G66</f>
        <v>0</v>
      </c>
      <c r="H67" s="12">
        <f t="shared" si="3"/>
        <v>351.31</v>
      </c>
    </row>
    <row r="68" spans="1:8" x14ac:dyDescent="0.3">
      <c r="A68" t="s">
        <v>12</v>
      </c>
      <c r="C68" s="23"/>
      <c r="E68" s="23"/>
    </row>
    <row r="69" spans="1:8" x14ac:dyDescent="0.3">
      <c r="A69" s="7" t="s">
        <v>52</v>
      </c>
      <c r="C69" s="23"/>
      <c r="E69" s="23"/>
    </row>
    <row r="70" spans="1:8" x14ac:dyDescent="0.3">
      <c r="A70" s="14" t="s">
        <v>42</v>
      </c>
      <c r="B70" s="14" t="s">
        <v>48</v>
      </c>
      <c r="C70" s="15">
        <v>12.19</v>
      </c>
      <c r="D70" s="14">
        <v>1</v>
      </c>
      <c r="E70" s="23">
        <f>ROUND(C70*D70,2)</f>
        <v>12.19</v>
      </c>
      <c r="F70" s="16">
        <v>0</v>
      </c>
      <c r="G70" s="23">
        <f>ROUND(E70*F70,2)</f>
        <v>0</v>
      </c>
      <c r="H70" s="23">
        <f t="shared" ref="H70:H75" si="4">ROUND(E70-G70,2)</f>
        <v>12.19</v>
      </c>
    </row>
    <row r="71" spans="1:8" x14ac:dyDescent="0.3">
      <c r="A71" s="14" t="s">
        <v>38</v>
      </c>
      <c r="B71" s="14" t="s">
        <v>48</v>
      </c>
      <c r="C71" s="15">
        <v>25.78</v>
      </c>
      <c r="D71" s="14">
        <v>1</v>
      </c>
      <c r="E71" s="23">
        <f>ROUND(C71*D71,2)</f>
        <v>25.78</v>
      </c>
      <c r="F71" s="16">
        <v>0</v>
      </c>
      <c r="G71" s="23">
        <f>ROUND(E71*F71,2)</f>
        <v>0</v>
      </c>
      <c r="H71" s="23">
        <f t="shared" si="4"/>
        <v>25.78</v>
      </c>
    </row>
    <row r="72" spans="1:8" x14ac:dyDescent="0.3">
      <c r="A72" s="9" t="s">
        <v>91</v>
      </c>
      <c r="B72" s="9" t="s">
        <v>48</v>
      </c>
      <c r="C72" s="10">
        <v>135.41999999999999</v>
      </c>
      <c r="D72" s="9">
        <v>1</v>
      </c>
      <c r="E72" s="22">
        <f>ROUND(C72*D72,2)</f>
        <v>135.41999999999999</v>
      </c>
      <c r="F72" s="11">
        <v>0</v>
      </c>
      <c r="G72" s="22">
        <f>ROUND(E72*F72,2)</f>
        <v>0</v>
      </c>
      <c r="H72" s="22">
        <f t="shared" si="4"/>
        <v>135.41999999999999</v>
      </c>
    </row>
    <row r="73" spans="1:8" x14ac:dyDescent="0.3">
      <c r="A73" s="7" t="s">
        <v>53</v>
      </c>
      <c r="C73" s="23"/>
      <c r="E73" s="23">
        <f>SUM(E70:E72)</f>
        <v>173.39</v>
      </c>
      <c r="G73" s="12">
        <f>SUM(G70:G72)</f>
        <v>0</v>
      </c>
      <c r="H73" s="12">
        <f t="shared" si="4"/>
        <v>173.39</v>
      </c>
    </row>
    <row r="74" spans="1:8" x14ac:dyDescent="0.3">
      <c r="A74" s="7" t="s">
        <v>54</v>
      </c>
      <c r="C74" s="23"/>
      <c r="E74" s="23">
        <f>+E66+E73</f>
        <v>888.28000000000009</v>
      </c>
      <c r="G74" s="12">
        <f>+G66+G73</f>
        <v>0</v>
      </c>
      <c r="H74" s="12">
        <f t="shared" si="4"/>
        <v>888.28</v>
      </c>
    </row>
    <row r="75" spans="1:8" x14ac:dyDescent="0.3">
      <c r="A75" s="7" t="s">
        <v>55</v>
      </c>
      <c r="C75" s="23"/>
      <c r="E75" s="23">
        <f>+E9-E74</f>
        <v>177.91999999999996</v>
      </c>
      <c r="G75" s="12">
        <f>+G9-G74</f>
        <v>0</v>
      </c>
      <c r="H75" s="12">
        <f t="shared" si="4"/>
        <v>177.92</v>
      </c>
    </row>
    <row r="76" spans="1:8" x14ac:dyDescent="0.3">
      <c r="A76" t="s">
        <v>120</v>
      </c>
      <c r="C76" s="23"/>
      <c r="E76" s="23"/>
    </row>
    <row r="77" spans="1:8" x14ac:dyDescent="0.3">
      <c r="A77" t="s">
        <v>425</v>
      </c>
      <c r="C77" s="23"/>
      <c r="E77" s="23"/>
    </row>
    <row r="78" spans="1:8" x14ac:dyDescent="0.3">
      <c r="C78" s="23"/>
      <c r="E78" s="23"/>
    </row>
    <row r="79" spans="1:8" x14ac:dyDescent="0.3">
      <c r="A79" s="7" t="s">
        <v>121</v>
      </c>
      <c r="C79" s="23"/>
      <c r="E79" s="23"/>
    </row>
    <row r="80" spans="1:8" x14ac:dyDescent="0.3">
      <c r="A80" s="7" t="s">
        <v>122</v>
      </c>
      <c r="C80" s="23"/>
      <c r="E80" s="23"/>
    </row>
    <row r="98" spans="1:19" x14ac:dyDescent="0.3">
      <c r="A98" t="str" cm="1">
        <f t="array" aca="1" ref="A98" ca="1">MID(CELL("filename",A1),FIND("]",CELL("filename",A1))+1,256)</f>
        <v>cotton9</v>
      </c>
    </row>
    <row r="99" spans="1:19" x14ac:dyDescent="0.3">
      <c r="A99" s="7" t="s">
        <v>50</v>
      </c>
      <c r="E99" s="25">
        <f>VLOOKUP(A99,$A$1:$H$98,5,FALSE)</f>
        <v>714.8900000000001</v>
      </c>
    </row>
    <row r="100" spans="1:19" x14ac:dyDescent="0.3">
      <c r="A100" s="7" t="s">
        <v>293</v>
      </c>
      <c r="E100" s="25">
        <f>VLOOKUP(A100,$A$1:$H$98,5,FALSE)</f>
        <v>173.39</v>
      </c>
    </row>
    <row r="101" spans="1:19" x14ac:dyDescent="0.3">
      <c r="A101" s="7" t="s">
        <v>294</v>
      </c>
      <c r="E101" s="25">
        <f t="shared" ref="E101:E102" si="5">VLOOKUP(A101,$A$1:$H$98,5,FALSE)</f>
        <v>888.28000000000009</v>
      </c>
    </row>
    <row r="102" spans="1:19" x14ac:dyDescent="0.3">
      <c r="A102" s="7" t="s">
        <v>55</v>
      </c>
      <c r="E102" s="25">
        <f t="shared" si="5"/>
        <v>177.91999999999996</v>
      </c>
    </row>
    <row r="103" spans="1:19" x14ac:dyDescent="0.3">
      <c r="A103" s="21" t="s">
        <v>255</v>
      </c>
    </row>
    <row r="104" spans="1:19" x14ac:dyDescent="0.3">
      <c r="A104" s="21" t="s">
        <v>255</v>
      </c>
    </row>
    <row r="105" spans="1:19" x14ac:dyDescent="0.3">
      <c r="A105" s="25">
        <f>E102</f>
        <v>177.91999999999996</v>
      </c>
      <c r="B105" s="25">
        <f ca="1">C105-Calculator!$B$16</f>
        <v>-0.15999999999999998</v>
      </c>
      <c r="C105" s="25">
        <f ca="1">D105-Calculator!$B$16</f>
        <v>0.14000000000000001</v>
      </c>
      <c r="D105" s="25">
        <f ca="1">E105-Calculator!$B$16</f>
        <v>0.44</v>
      </c>
      <c r="E105" s="25" cm="1">
        <f t="array" aca="1" ref="E105" ca="1">IF(MID(CELL("filename",A1),FIND("]",CELL("filename",A1))+1,256)=Calculator!AR2,Calculator!B15,C7)</f>
        <v>0.74</v>
      </c>
      <c r="F105" s="25">
        <f ca="1">E105+Calculator!$B$16</f>
        <v>1.04</v>
      </c>
      <c r="G105" s="25">
        <f ca="1">F105+Calculator!$B$16</f>
        <v>1.34</v>
      </c>
      <c r="H105" s="25">
        <f ca="1">G105+Calculator!$B$16</f>
        <v>1.6400000000000001</v>
      </c>
    </row>
    <row r="106" spans="1:19" x14ac:dyDescent="0.3">
      <c r="A106">
        <f ca="1">A107-Calculator!$B$12</f>
        <v>1185</v>
      </c>
      <c r="B106" s="12">
        <f t="dataTable" ref="B106:H112" dt2D="1" dtr="1" r1="C7" r2="D7" ca="1"/>
        <v>-899.68000000000006</v>
      </c>
      <c r="C106" s="12">
        <v>-1610.6800000000003</v>
      </c>
      <c r="D106" s="12">
        <v>-1966.1799999999998</v>
      </c>
      <c r="E106" s="12">
        <v>-1966.1799999999998</v>
      </c>
      <c r="F106" s="12">
        <v>-1610.6800000000003</v>
      </c>
      <c r="G106" s="12">
        <v>-899.68000000000006</v>
      </c>
      <c r="H106" s="12">
        <v>166.81999999999982</v>
      </c>
      <c r="I106" s="12"/>
      <c r="S106" s="12"/>
    </row>
    <row r="107" spans="1:19" x14ac:dyDescent="0.3">
      <c r="A107">
        <f ca="1">A108-Calculator!$B$12</f>
        <v>1190</v>
      </c>
      <c r="B107" s="12">
        <v>-898.08000000000015</v>
      </c>
      <c r="C107" s="12">
        <v>-1603.08</v>
      </c>
      <c r="D107" s="12">
        <v>-1955.58</v>
      </c>
      <c r="E107" s="12">
        <v>-1955.58</v>
      </c>
      <c r="F107" s="12">
        <v>-1603.08</v>
      </c>
      <c r="G107" s="12">
        <v>-898.08000000000015</v>
      </c>
      <c r="H107" s="12">
        <v>159.41999999999996</v>
      </c>
      <c r="I107" s="12"/>
      <c r="S107" s="12"/>
    </row>
    <row r="108" spans="1:19" x14ac:dyDescent="0.3">
      <c r="A108">
        <f ca="1">A109-Calculator!$B$12</f>
        <v>1195</v>
      </c>
      <c r="B108" s="12">
        <v>-897.28000000000009</v>
      </c>
      <c r="C108" s="12">
        <v>-1599.2800000000002</v>
      </c>
      <c r="D108" s="12">
        <v>-1950.2800000000002</v>
      </c>
      <c r="E108" s="12">
        <v>-1950.2800000000002</v>
      </c>
      <c r="F108" s="12">
        <v>-1599.2800000000002</v>
      </c>
      <c r="G108" s="12">
        <v>-897.28000000000009</v>
      </c>
      <c r="H108" s="12">
        <v>155.71999999999991</v>
      </c>
      <c r="I108" s="12"/>
      <c r="S108" s="12"/>
    </row>
    <row r="109" spans="1:19" x14ac:dyDescent="0.3">
      <c r="A109" cm="1">
        <f t="array" aca="1" ref="A109" ca="1">IF(MID(CELL("filename",A1),FIND("]",CELL("filename",A1))+1,256)=Calculator!AR2,Calculator!B11,D7)</f>
        <v>1200</v>
      </c>
      <c r="B109" s="12">
        <v>-897.28000000000009</v>
      </c>
      <c r="C109" s="12">
        <v>-1599.2800000000002</v>
      </c>
      <c r="D109" s="12">
        <v>-1950.2800000000002</v>
      </c>
      <c r="E109" s="12">
        <v>-1950.2800000000002</v>
      </c>
      <c r="F109" s="12">
        <v>-1599.2800000000002</v>
      </c>
      <c r="G109" s="12">
        <v>-897.28000000000009</v>
      </c>
      <c r="H109" s="12">
        <v>155.71999999999991</v>
      </c>
      <c r="I109" s="12"/>
      <c r="S109" s="12"/>
    </row>
    <row r="110" spans="1:19" x14ac:dyDescent="0.3">
      <c r="A110">
        <f ca="1">A109+Calculator!$B$12</f>
        <v>1205</v>
      </c>
      <c r="B110" s="12">
        <v>-898.08000000000015</v>
      </c>
      <c r="C110" s="12">
        <v>-1603.08</v>
      </c>
      <c r="D110" s="12">
        <v>-1955.58</v>
      </c>
      <c r="E110" s="12">
        <v>-1955.58</v>
      </c>
      <c r="F110" s="12">
        <v>-1603.08</v>
      </c>
      <c r="G110" s="12">
        <v>-898.08000000000015</v>
      </c>
      <c r="H110" s="12">
        <v>159.41999999999996</v>
      </c>
      <c r="I110" s="12"/>
      <c r="S110" s="12"/>
    </row>
    <row r="111" spans="1:19" x14ac:dyDescent="0.3">
      <c r="A111">
        <f ca="1">A110+Calculator!$B$12</f>
        <v>1210</v>
      </c>
      <c r="B111" s="12">
        <v>-899.68000000000006</v>
      </c>
      <c r="C111" s="12">
        <v>-1610.6800000000003</v>
      </c>
      <c r="D111" s="12">
        <v>-1966.1799999999998</v>
      </c>
      <c r="E111" s="12">
        <v>-1966.1799999999998</v>
      </c>
      <c r="F111" s="12">
        <v>-1610.6800000000003</v>
      </c>
      <c r="G111" s="12">
        <v>-899.68000000000006</v>
      </c>
      <c r="H111" s="12">
        <v>166.81999999999982</v>
      </c>
      <c r="I111" s="12"/>
      <c r="S111" s="12"/>
    </row>
    <row r="112" spans="1:19" x14ac:dyDescent="0.3">
      <c r="A112">
        <f ca="1">A111+Calculator!$B$12</f>
        <v>1215</v>
      </c>
      <c r="B112" s="12">
        <v>-902.08000000000015</v>
      </c>
      <c r="C112" s="12">
        <v>-1622.08</v>
      </c>
      <c r="D112" s="12">
        <v>-1982.08</v>
      </c>
      <c r="E112" s="12">
        <v>-1982.08</v>
      </c>
      <c r="F112" s="12">
        <v>-1622.08</v>
      </c>
      <c r="G112" s="12">
        <v>-902.08000000000015</v>
      </c>
      <c r="H112" s="12">
        <v>177.91999999999996</v>
      </c>
      <c r="I112" s="12"/>
      <c r="S112" s="12"/>
    </row>
    <row r="114" spans="1:14" x14ac:dyDescent="0.3">
      <c r="K114" s="21"/>
    </row>
    <row r="115" spans="1:14" x14ac:dyDescent="0.3">
      <c r="A115" s="21" t="s">
        <v>256</v>
      </c>
    </row>
    <row r="116" spans="1:14" x14ac:dyDescent="0.3">
      <c r="A116" s="25">
        <f>E102</f>
        <v>177.91999999999996</v>
      </c>
      <c r="B116">
        <f ca="1">C116-Calculator!$C$28</f>
        <v>0.41000000000000003</v>
      </c>
      <c r="C116">
        <f ca="1">D116-Calculator!$C$28</f>
        <v>0.52</v>
      </c>
      <c r="D116">
        <f ca="1">E116-Calculator!$C$28</f>
        <v>0.63</v>
      </c>
      <c r="E116" cm="1">
        <f t="array" aca="1" ref="E116" ca="1">IF(MID(CELL("filename",A1),FIND("]",CELL("filename",A1))+1,256)=Calculator!AS2,Calculator!B28,C7)</f>
        <v>0.74</v>
      </c>
      <c r="F116">
        <f ca="1">E116+Calculator!$C$28</f>
        <v>0.85</v>
      </c>
      <c r="G116">
        <f ca="1">F116+Calculator!$C$28</f>
        <v>0.96</v>
      </c>
      <c r="H116">
        <f ca="1">G116+Calculator!$C$28</f>
        <v>1.07</v>
      </c>
      <c r="N116" s="12"/>
    </row>
    <row r="117" spans="1:14" x14ac:dyDescent="0.3">
      <c r="A117">
        <f ca="1">A118-Calculator!$B$25</f>
        <v>1185</v>
      </c>
      <c r="B117" s="12">
        <f t="dataTable" ref="B117:H123" dt2D="1" dtr="1" r1="C7" r2="D7" ca="1"/>
        <v>-224.23000000000013</v>
      </c>
      <c r="C117" s="12">
        <v>-484.93000000000006</v>
      </c>
      <c r="D117" s="12">
        <v>-615.28000000000009</v>
      </c>
      <c r="E117" s="12">
        <v>-615.28000000000009</v>
      </c>
      <c r="F117" s="12">
        <v>-484.93000000000006</v>
      </c>
      <c r="G117" s="12">
        <v>-224.23000000000013</v>
      </c>
      <c r="H117" s="12">
        <v>166.81999999999982</v>
      </c>
      <c r="N117" s="12"/>
    </row>
    <row r="118" spans="1:14" x14ac:dyDescent="0.3">
      <c r="A118">
        <f ca="1">A119-Calculator!$B$25</f>
        <v>1190</v>
      </c>
      <c r="B118" s="12">
        <v>-228.33000000000004</v>
      </c>
      <c r="C118" s="12">
        <v>-486.8300000000001</v>
      </c>
      <c r="D118" s="12">
        <v>-616.08000000000015</v>
      </c>
      <c r="E118" s="12">
        <v>-616.08000000000015</v>
      </c>
      <c r="F118" s="12">
        <v>-486.8300000000001</v>
      </c>
      <c r="G118" s="12">
        <v>-228.33000000000004</v>
      </c>
      <c r="H118" s="12">
        <v>159.41999999999996</v>
      </c>
      <c r="N118" s="12"/>
    </row>
    <row r="119" spans="1:14" x14ac:dyDescent="0.3">
      <c r="A119">
        <f ca="1">A120-Calculator!$B$25</f>
        <v>1195</v>
      </c>
      <c r="B119" s="12">
        <v>-230.38000000000011</v>
      </c>
      <c r="C119" s="12">
        <v>-487.78000000000009</v>
      </c>
      <c r="D119" s="12">
        <v>-616.48000000000013</v>
      </c>
      <c r="E119" s="12">
        <v>-616.48000000000013</v>
      </c>
      <c r="F119" s="12">
        <v>-487.78000000000009</v>
      </c>
      <c r="G119" s="12">
        <v>-230.38000000000011</v>
      </c>
      <c r="H119" s="12">
        <v>155.71999999999991</v>
      </c>
      <c r="N119" s="12"/>
    </row>
    <row r="120" spans="1:14" x14ac:dyDescent="0.3">
      <c r="A120" cm="1">
        <f t="array" aca="1" ref="A120" ca="1">IF(MID(CELL("filename",A1),FIND("]",CELL("filename",A1))+1,256)=Calculator!AS2,Calculator!B24,D7)</f>
        <v>1200</v>
      </c>
      <c r="B120" s="12">
        <v>-230.38000000000011</v>
      </c>
      <c r="C120" s="12">
        <v>-487.78000000000009</v>
      </c>
      <c r="D120" s="12">
        <v>-616.48000000000013</v>
      </c>
      <c r="E120" s="12">
        <v>-616.48000000000013</v>
      </c>
      <c r="F120" s="12">
        <v>-487.78000000000009</v>
      </c>
      <c r="G120" s="12">
        <v>-230.38000000000011</v>
      </c>
      <c r="H120" s="12">
        <v>155.71999999999991</v>
      </c>
      <c r="N120" s="12"/>
    </row>
    <row r="121" spans="1:14" x14ac:dyDescent="0.3">
      <c r="A121">
        <f ca="1">A120+Calculator!$B$25</f>
        <v>1205</v>
      </c>
      <c r="B121" s="12">
        <v>-228.33000000000004</v>
      </c>
      <c r="C121" s="12">
        <v>-486.8300000000001</v>
      </c>
      <c r="D121" s="12">
        <v>-616.08000000000015</v>
      </c>
      <c r="E121" s="12">
        <v>-616.08000000000015</v>
      </c>
      <c r="F121" s="12">
        <v>-486.8300000000001</v>
      </c>
      <c r="G121" s="12">
        <v>-228.33000000000004</v>
      </c>
      <c r="H121" s="12">
        <v>159.41999999999996</v>
      </c>
      <c r="N121" s="12"/>
    </row>
    <row r="122" spans="1:14" x14ac:dyDescent="0.3">
      <c r="A122">
        <f ca="1">A121+Calculator!$B$25</f>
        <v>1210</v>
      </c>
      <c r="B122" s="12">
        <v>-224.23000000000013</v>
      </c>
      <c r="C122" s="12">
        <v>-484.93000000000006</v>
      </c>
      <c r="D122" s="12">
        <v>-615.28000000000009</v>
      </c>
      <c r="E122" s="12">
        <v>-615.28000000000009</v>
      </c>
      <c r="F122" s="12">
        <v>-484.93000000000006</v>
      </c>
      <c r="G122" s="12">
        <v>-224.23000000000013</v>
      </c>
      <c r="H122" s="12">
        <v>166.81999999999982</v>
      </c>
      <c r="N122" s="12"/>
    </row>
    <row r="123" spans="1:14" x14ac:dyDescent="0.3">
      <c r="A123">
        <f ca="1">A122+Calculator!$B$25</f>
        <v>1215</v>
      </c>
      <c r="B123" s="12">
        <v>-218.08000000000004</v>
      </c>
      <c r="C123" s="12">
        <v>-482.0800000000001</v>
      </c>
      <c r="D123" s="12">
        <v>-614.08000000000015</v>
      </c>
      <c r="E123" s="12">
        <v>-614.08000000000015</v>
      </c>
      <c r="F123" s="12">
        <v>-482.0800000000001</v>
      </c>
      <c r="G123" s="12">
        <v>-218.08000000000004</v>
      </c>
      <c r="H123" s="12">
        <v>177.91999999999996</v>
      </c>
      <c r="N123" s="12"/>
    </row>
    <row r="124" spans="1:14" x14ac:dyDescent="0.3">
      <c r="D124" s="12"/>
      <c r="N124" s="12"/>
    </row>
    <row r="125" spans="1:14" x14ac:dyDescent="0.3">
      <c r="D125" s="12"/>
      <c r="N125" s="12"/>
    </row>
    <row r="126" spans="1:14" x14ac:dyDescent="0.3">
      <c r="D126" s="12"/>
      <c r="N126" s="12"/>
    </row>
    <row r="127" spans="1:14" x14ac:dyDescent="0.3">
      <c r="N127" s="12"/>
    </row>
    <row r="128" spans="1:14" x14ac:dyDescent="0.3">
      <c r="D128" s="12"/>
    </row>
    <row r="129" spans="4:14" x14ac:dyDescent="0.3">
      <c r="D129" s="12"/>
      <c r="N129" s="12"/>
    </row>
    <row r="130" spans="4:14" x14ac:dyDescent="0.3">
      <c r="D130" s="12"/>
      <c r="N130" s="12"/>
    </row>
    <row r="131" spans="4:14" x14ac:dyDescent="0.3">
      <c r="D131" s="12"/>
      <c r="N131" s="12"/>
    </row>
    <row r="132" spans="4:14" x14ac:dyDescent="0.3">
      <c r="D132" s="12"/>
    </row>
    <row r="133" spans="4:14" x14ac:dyDescent="0.3">
      <c r="D133" s="12"/>
      <c r="N133" s="12"/>
    </row>
    <row r="134" spans="4:14" x14ac:dyDescent="0.3">
      <c r="D134" s="12"/>
      <c r="N134" s="12"/>
    </row>
    <row r="135" spans="4:14" x14ac:dyDescent="0.3">
      <c r="N135" s="12"/>
    </row>
    <row r="136" spans="4:14" x14ac:dyDescent="0.3">
      <c r="D136" s="12"/>
      <c r="N136" s="12"/>
    </row>
    <row r="137" spans="4:14" x14ac:dyDescent="0.3">
      <c r="D137" s="12"/>
      <c r="N137" s="12"/>
    </row>
    <row r="138" spans="4:14" x14ac:dyDescent="0.3">
      <c r="D138" s="12"/>
      <c r="N138" s="12"/>
    </row>
    <row r="139" spans="4:14" x14ac:dyDescent="0.3">
      <c r="D139" s="12"/>
      <c r="N139" s="12"/>
    </row>
    <row r="140" spans="4:14" x14ac:dyDescent="0.3">
      <c r="D140" s="12"/>
    </row>
    <row r="141" spans="4:14" x14ac:dyDescent="0.3">
      <c r="D141" s="12"/>
      <c r="N141" s="12"/>
    </row>
    <row r="142" spans="4:14" x14ac:dyDescent="0.3">
      <c r="D142" s="12"/>
      <c r="N142" s="12"/>
    </row>
    <row r="143" spans="4:14" x14ac:dyDescent="0.3">
      <c r="N143" s="12"/>
    </row>
    <row r="144" spans="4:14" x14ac:dyDescent="0.3">
      <c r="N144" s="12"/>
    </row>
    <row r="145" spans="14:14" x14ac:dyDescent="0.3">
      <c r="N145" s="12"/>
    </row>
    <row r="146" spans="14:14" x14ac:dyDescent="0.3">
      <c r="N146" s="12"/>
    </row>
    <row r="147" spans="14:14" x14ac:dyDescent="0.3">
      <c r="N147" s="12"/>
    </row>
    <row r="157" spans="14:14" x14ac:dyDescent="0.3">
      <c r="N157" s="12"/>
    </row>
    <row r="158" spans="14:14" x14ac:dyDescent="0.3">
      <c r="N158" s="12"/>
    </row>
    <row r="159" spans="14:14" x14ac:dyDescent="0.3">
      <c r="N159" s="12"/>
    </row>
    <row r="160" spans="14:14" x14ac:dyDescent="0.3">
      <c r="N160" s="12"/>
    </row>
    <row r="161" spans="14:14" x14ac:dyDescent="0.3">
      <c r="N161" s="12"/>
    </row>
    <row r="162" spans="14:14" x14ac:dyDescent="0.3">
      <c r="N162" s="12"/>
    </row>
    <row r="163" spans="14:14" x14ac:dyDescent="0.3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CEC13-90D1-43B7-8F87-BA2F1EC586F4}">
  <dimension ref="A1:S163"/>
  <sheetViews>
    <sheetView topLeftCell="A100" workbookViewId="0">
      <selection activeCell="L112" sqref="L112"/>
    </sheetView>
  </sheetViews>
  <sheetFormatPr defaultRowHeight="14.4" x14ac:dyDescent="0.3"/>
  <cols>
    <col min="1" max="1" width="25.6640625" customWidth="1"/>
    <col min="2" max="2" width="16.33203125" bestFit="1" customWidth="1"/>
    <col min="3" max="3" width="10.5546875" customWidth="1"/>
    <col min="4" max="4" width="11.109375" customWidth="1"/>
    <col min="5" max="5" width="11" customWidth="1"/>
    <col min="6" max="6" width="11.77734375" customWidth="1"/>
    <col min="7" max="7" width="10.5546875" customWidth="1"/>
    <col min="8" max="8" width="11.6640625" customWidth="1"/>
    <col min="9" max="9" width="10.6640625" customWidth="1"/>
    <col min="12" max="12" width="10.6640625" customWidth="1"/>
    <col min="13" max="13" width="10.44140625" customWidth="1"/>
    <col min="14" max="14" width="10.5546875" customWidth="1"/>
    <col min="15" max="15" width="11" customWidth="1"/>
    <col min="16" max="16" width="11.33203125" customWidth="1"/>
    <col min="17" max="17" width="10.6640625" customWidth="1"/>
    <col min="18" max="18" width="9.6640625" customWidth="1"/>
  </cols>
  <sheetData>
    <row r="1" spans="1:8" x14ac:dyDescent="0.3">
      <c r="A1" s="80" t="s">
        <v>224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156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444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3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3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3">
      <c r="A10" t="s">
        <v>12</v>
      </c>
      <c r="C10" s="23"/>
      <c r="E10" s="23"/>
    </row>
    <row r="11" spans="1:8" x14ac:dyDescent="0.3">
      <c r="A11" s="7" t="s">
        <v>13</v>
      </c>
      <c r="C11" s="23"/>
      <c r="E11" s="23"/>
    </row>
    <row r="12" spans="1:8" x14ac:dyDescent="0.3">
      <c r="A12" s="13" t="s">
        <v>17</v>
      </c>
      <c r="C12" s="23"/>
      <c r="E12" s="23"/>
    </row>
    <row r="13" spans="1:8" x14ac:dyDescent="0.3">
      <c r="A13" s="14" t="s">
        <v>66</v>
      </c>
      <c r="B13" s="14" t="s">
        <v>18</v>
      </c>
      <c r="C13" s="15">
        <v>1.1399999999999999</v>
      </c>
      <c r="D13" s="14">
        <v>2.2999999999999998</v>
      </c>
      <c r="E13" s="23">
        <f>ROUND(C13*D13,2)</f>
        <v>2.62</v>
      </c>
      <c r="F13" s="16">
        <v>0</v>
      </c>
      <c r="G13" s="23">
        <f>ROUND(E13*F13,2)</f>
        <v>0</v>
      </c>
      <c r="H13" s="23">
        <f>ROUND(E13-G13,2)</f>
        <v>2.62</v>
      </c>
    </row>
    <row r="14" spans="1:8" x14ac:dyDescent="0.3">
      <c r="A14" s="14" t="s">
        <v>67</v>
      </c>
      <c r="B14" s="14" t="s">
        <v>26</v>
      </c>
      <c r="C14" s="15">
        <v>3.38</v>
      </c>
      <c r="D14" s="14">
        <v>2.3125</v>
      </c>
      <c r="E14" s="23">
        <f>ROUND(C14*D14,2)</f>
        <v>7.82</v>
      </c>
      <c r="F14" s="16">
        <v>0</v>
      </c>
      <c r="G14" s="23">
        <f>ROUND(E14*F14,2)</f>
        <v>0</v>
      </c>
      <c r="H14" s="23">
        <f>ROUND(E14-G14,2)</f>
        <v>7.82</v>
      </c>
    </row>
    <row r="15" spans="1:8" x14ac:dyDescent="0.3">
      <c r="A15" s="14" t="s">
        <v>68</v>
      </c>
      <c r="B15" s="14" t="s">
        <v>26</v>
      </c>
      <c r="C15" s="15">
        <v>11.25</v>
      </c>
      <c r="D15" s="14">
        <v>0.5</v>
      </c>
      <c r="E15" s="23">
        <f>ROUND(C15*D15,2)</f>
        <v>5.63</v>
      </c>
      <c r="F15" s="16">
        <v>0</v>
      </c>
      <c r="G15" s="23">
        <f>ROUND(E15*F15,2)</f>
        <v>0</v>
      </c>
      <c r="H15" s="23">
        <f>ROUND(E15-G15,2)</f>
        <v>5.63</v>
      </c>
    </row>
    <row r="16" spans="1:8" x14ac:dyDescent="0.3">
      <c r="A16" s="13" t="s">
        <v>69</v>
      </c>
      <c r="C16" s="23"/>
      <c r="E16" s="23"/>
    </row>
    <row r="17" spans="1:8" x14ac:dyDescent="0.3">
      <c r="A17" s="14" t="s">
        <v>70</v>
      </c>
      <c r="B17" s="14" t="s">
        <v>29</v>
      </c>
      <c r="C17" s="15">
        <v>0.11</v>
      </c>
      <c r="D17" s="14">
        <v>1200</v>
      </c>
      <c r="E17" s="23">
        <f>ROUND(C17*D17,2)</f>
        <v>132</v>
      </c>
      <c r="F17" s="16">
        <v>0</v>
      </c>
      <c r="G17" s="23">
        <f>ROUND(E17*F17,2)</f>
        <v>0</v>
      </c>
      <c r="H17" s="23">
        <f>ROUND(E17-G17,2)</f>
        <v>132</v>
      </c>
    </row>
    <row r="18" spans="1:8" x14ac:dyDescent="0.3">
      <c r="A18" s="13" t="s">
        <v>20</v>
      </c>
      <c r="C18" s="23"/>
      <c r="E18" s="23"/>
    </row>
    <row r="19" spans="1:8" x14ac:dyDescent="0.3">
      <c r="A19" s="14" t="s">
        <v>22</v>
      </c>
      <c r="B19" s="14" t="s">
        <v>21</v>
      </c>
      <c r="C19" s="15">
        <v>36.200000000000003</v>
      </c>
      <c r="D19" s="14">
        <v>1.5</v>
      </c>
      <c r="E19" s="23">
        <f>ROUND(C19*D19,2)</f>
        <v>54.3</v>
      </c>
      <c r="F19" s="16">
        <v>0</v>
      </c>
      <c r="G19" s="23">
        <f>ROUND(E19*F19,2)</f>
        <v>0</v>
      </c>
      <c r="H19" s="23">
        <f>ROUND(E19-G19,2)</f>
        <v>54.3</v>
      </c>
    </row>
    <row r="20" spans="1:8" x14ac:dyDescent="0.3">
      <c r="A20" s="14" t="s">
        <v>103</v>
      </c>
      <c r="B20" s="14" t="s">
        <v>19</v>
      </c>
      <c r="C20" s="15">
        <v>4</v>
      </c>
      <c r="D20" s="14">
        <v>28.933199999999999</v>
      </c>
      <c r="E20" s="23">
        <f>ROUND(C20*D20,2)</f>
        <v>115.73</v>
      </c>
      <c r="F20" s="16">
        <v>0</v>
      </c>
      <c r="G20" s="23">
        <f>ROUND(E20*F20,2)</f>
        <v>0</v>
      </c>
      <c r="H20" s="23">
        <f>ROUND(E20-G20,2)</f>
        <v>115.73</v>
      </c>
    </row>
    <row r="21" spans="1:8" x14ac:dyDescent="0.3">
      <c r="A21" s="13" t="s">
        <v>23</v>
      </c>
      <c r="C21" s="23"/>
      <c r="E21" s="23"/>
    </row>
    <row r="22" spans="1:8" x14ac:dyDescent="0.3">
      <c r="A22" s="14" t="s">
        <v>71</v>
      </c>
      <c r="B22" s="14" t="s">
        <v>48</v>
      </c>
      <c r="C22" s="15">
        <v>20</v>
      </c>
      <c r="D22" s="14">
        <v>1</v>
      </c>
      <c r="E22" s="23">
        <f>ROUND(C22*D22,2)</f>
        <v>20</v>
      </c>
      <c r="F22" s="16">
        <v>0</v>
      </c>
      <c r="G22" s="23">
        <f>ROUND(E22*F22,2)</f>
        <v>0</v>
      </c>
      <c r="H22" s="23">
        <f>ROUND(E22-G22,2)</f>
        <v>20</v>
      </c>
    </row>
    <row r="23" spans="1:8" x14ac:dyDescent="0.3">
      <c r="A23" s="13" t="s">
        <v>24</v>
      </c>
      <c r="C23" s="23"/>
      <c r="E23" s="23"/>
    </row>
    <row r="24" spans="1:8" x14ac:dyDescent="0.3">
      <c r="A24" s="14" t="s">
        <v>59</v>
      </c>
      <c r="B24" s="14" t="s">
        <v>26</v>
      </c>
      <c r="C24" s="15">
        <v>14.29</v>
      </c>
      <c r="D24" s="14">
        <v>0.5</v>
      </c>
      <c r="E24" s="23">
        <f t="shared" ref="E24:E29" si="0">ROUND(C24*D24,2)</f>
        <v>7.15</v>
      </c>
      <c r="F24" s="16">
        <v>0</v>
      </c>
      <c r="G24" s="23">
        <f t="shared" ref="G24:G29" si="1">ROUND(E24*F24,2)</f>
        <v>0</v>
      </c>
      <c r="H24" s="23">
        <f t="shared" ref="H24:H29" si="2">ROUND(E24-G24,2)</f>
        <v>7.15</v>
      </c>
    </row>
    <row r="25" spans="1:8" x14ac:dyDescent="0.3">
      <c r="A25" s="14" t="s">
        <v>25</v>
      </c>
      <c r="B25" s="14" t="s">
        <v>18</v>
      </c>
      <c r="C25" s="15">
        <v>0.25</v>
      </c>
      <c r="D25" s="14">
        <v>96</v>
      </c>
      <c r="E25" s="23">
        <f t="shared" si="0"/>
        <v>24</v>
      </c>
      <c r="F25" s="16">
        <v>0</v>
      </c>
      <c r="G25" s="23">
        <f t="shared" si="1"/>
        <v>0</v>
      </c>
      <c r="H25" s="23">
        <f t="shared" si="2"/>
        <v>24</v>
      </c>
    </row>
    <row r="26" spans="1:8" x14ac:dyDescent="0.3">
      <c r="A26" s="14" t="s">
        <v>105</v>
      </c>
      <c r="B26" s="14" t="s">
        <v>18</v>
      </c>
      <c r="C26" s="15">
        <v>0.33</v>
      </c>
      <c r="D26" s="14">
        <v>48</v>
      </c>
      <c r="E26" s="23">
        <f t="shared" si="0"/>
        <v>15.84</v>
      </c>
      <c r="F26" s="16">
        <v>0</v>
      </c>
      <c r="G26" s="23">
        <f t="shared" si="1"/>
        <v>0</v>
      </c>
      <c r="H26" s="23">
        <f t="shared" si="2"/>
        <v>15.84</v>
      </c>
    </row>
    <row r="27" spans="1:8" x14ac:dyDescent="0.3">
      <c r="A27" s="14" t="s">
        <v>106</v>
      </c>
      <c r="B27" s="14" t="s">
        <v>26</v>
      </c>
      <c r="C27" s="15">
        <v>5.24</v>
      </c>
      <c r="D27" s="14">
        <v>2</v>
      </c>
      <c r="E27" s="23">
        <f t="shared" si="0"/>
        <v>10.48</v>
      </c>
      <c r="F27" s="16">
        <v>0</v>
      </c>
      <c r="G27" s="23">
        <f t="shared" si="1"/>
        <v>0</v>
      </c>
      <c r="H27" s="23">
        <f t="shared" si="2"/>
        <v>10.48</v>
      </c>
    </row>
    <row r="28" spans="1:8" x14ac:dyDescent="0.3">
      <c r="A28" s="14" t="s">
        <v>390</v>
      </c>
      <c r="B28" s="14" t="s">
        <v>18</v>
      </c>
      <c r="C28" s="15">
        <v>0.8</v>
      </c>
      <c r="D28" s="14">
        <v>25.6</v>
      </c>
      <c r="E28" s="23">
        <f t="shared" si="0"/>
        <v>20.48</v>
      </c>
      <c r="F28" s="16">
        <v>0</v>
      </c>
      <c r="G28" s="23">
        <f t="shared" si="1"/>
        <v>0</v>
      </c>
      <c r="H28" s="23">
        <f t="shared" si="2"/>
        <v>20.48</v>
      </c>
    </row>
    <row r="29" spans="1:8" x14ac:dyDescent="0.3">
      <c r="A29" s="14" t="s">
        <v>74</v>
      </c>
      <c r="B29" s="14" t="s">
        <v>26</v>
      </c>
      <c r="C29" s="15">
        <v>10.75</v>
      </c>
      <c r="D29" s="14">
        <v>2</v>
      </c>
      <c r="E29" s="23">
        <f t="shared" si="0"/>
        <v>21.5</v>
      </c>
      <c r="F29" s="16">
        <v>0</v>
      </c>
      <c r="G29" s="23">
        <f t="shared" si="1"/>
        <v>0</v>
      </c>
      <c r="H29" s="23">
        <f t="shared" si="2"/>
        <v>21.5</v>
      </c>
    </row>
    <row r="30" spans="1:8" x14ac:dyDescent="0.3">
      <c r="A30" s="13" t="s">
        <v>27</v>
      </c>
      <c r="C30" s="23"/>
      <c r="E30" s="23"/>
    </row>
    <row r="31" spans="1:8" x14ac:dyDescent="0.3">
      <c r="A31" s="14" t="s">
        <v>78</v>
      </c>
      <c r="B31" s="14" t="s">
        <v>29</v>
      </c>
      <c r="C31" s="15">
        <v>8.25</v>
      </c>
      <c r="D31" s="14">
        <v>2</v>
      </c>
      <c r="E31" s="23">
        <f>ROUND(C31*D31,2)</f>
        <v>16.5</v>
      </c>
      <c r="F31" s="16">
        <v>0</v>
      </c>
      <c r="G31" s="23">
        <f>ROUND(E31*F31,2)</f>
        <v>0</v>
      </c>
      <c r="H31" s="23">
        <f>ROUND(E31-G31,2)</f>
        <v>16.5</v>
      </c>
    </row>
    <row r="32" spans="1:8" x14ac:dyDescent="0.3">
      <c r="A32" s="14" t="s">
        <v>107</v>
      </c>
      <c r="B32" s="14" t="s">
        <v>18</v>
      </c>
      <c r="C32" s="15">
        <v>1.51</v>
      </c>
      <c r="D32" s="14">
        <v>3.2</v>
      </c>
      <c r="E32" s="23">
        <f>ROUND(C32*D32,2)</f>
        <v>4.83</v>
      </c>
      <c r="F32" s="16">
        <v>0</v>
      </c>
      <c r="G32" s="23">
        <f>ROUND(E32*F32,2)</f>
        <v>0</v>
      </c>
      <c r="H32" s="23">
        <f>ROUND(E32-G32,2)</f>
        <v>4.83</v>
      </c>
    </row>
    <row r="33" spans="1:8" x14ac:dyDescent="0.3">
      <c r="A33" s="14" t="s">
        <v>79</v>
      </c>
      <c r="B33" s="14" t="s">
        <v>18</v>
      </c>
      <c r="C33" s="15">
        <v>5.95</v>
      </c>
      <c r="D33" s="14">
        <v>2</v>
      </c>
      <c r="E33" s="23">
        <f>ROUND(C33*D33,2)</f>
        <v>11.9</v>
      </c>
      <c r="F33" s="16">
        <v>0</v>
      </c>
      <c r="G33" s="23">
        <f>ROUND(E33*F33,2)</f>
        <v>0</v>
      </c>
      <c r="H33" s="23">
        <f>ROUND(E33-G33,2)</f>
        <v>11.9</v>
      </c>
    </row>
    <row r="34" spans="1:8" x14ac:dyDescent="0.3">
      <c r="A34" s="14" t="s">
        <v>112</v>
      </c>
      <c r="B34" s="14" t="s">
        <v>48</v>
      </c>
      <c r="C34" s="15">
        <v>15</v>
      </c>
      <c r="D34" s="14">
        <v>1.5</v>
      </c>
      <c r="E34" s="23">
        <f>ROUND(C34*D34,2)</f>
        <v>22.5</v>
      </c>
      <c r="F34" s="16">
        <v>0</v>
      </c>
      <c r="G34" s="23">
        <f>ROUND(E34*F34,2)</f>
        <v>0</v>
      </c>
      <c r="H34" s="23">
        <f>ROUND(E34-G34,2)</f>
        <v>22.5</v>
      </c>
    </row>
    <row r="35" spans="1:8" x14ac:dyDescent="0.3">
      <c r="A35" s="13" t="s">
        <v>33</v>
      </c>
      <c r="C35" s="23"/>
      <c r="E35" s="23"/>
    </row>
    <row r="36" spans="1:8" x14ac:dyDescent="0.3">
      <c r="A36" s="14" t="s">
        <v>391</v>
      </c>
      <c r="B36" s="14" t="s">
        <v>60</v>
      </c>
      <c r="C36" s="15">
        <v>2.6</v>
      </c>
      <c r="D36" s="14">
        <v>45</v>
      </c>
      <c r="E36" s="23">
        <f>ROUND(C36*D36,2)</f>
        <v>117</v>
      </c>
      <c r="F36" s="16">
        <v>0</v>
      </c>
      <c r="G36" s="23">
        <f>ROUND(E36*F36,2)</f>
        <v>0</v>
      </c>
      <c r="H36" s="23">
        <f>ROUND(E36-G36,2)</f>
        <v>117</v>
      </c>
    </row>
    <row r="37" spans="1:8" x14ac:dyDescent="0.3">
      <c r="A37" s="13" t="s">
        <v>85</v>
      </c>
      <c r="C37" s="23"/>
      <c r="E37" s="23"/>
    </row>
    <row r="38" spans="1:8" x14ac:dyDescent="0.3">
      <c r="A38" s="14" t="s">
        <v>86</v>
      </c>
      <c r="B38" s="14" t="s">
        <v>18</v>
      </c>
      <c r="C38" s="15">
        <v>7.0000000000000007E-2</v>
      </c>
      <c r="D38" s="14">
        <v>32</v>
      </c>
      <c r="E38" s="23">
        <f>ROUND(C38*D38,2)</f>
        <v>2.2400000000000002</v>
      </c>
      <c r="F38" s="16">
        <v>0</v>
      </c>
      <c r="G38" s="23">
        <f>ROUND(E38*F38,2)</f>
        <v>0</v>
      </c>
      <c r="H38" s="23">
        <f>ROUND(E38-G38,2)</f>
        <v>2.2400000000000002</v>
      </c>
    </row>
    <row r="39" spans="1:8" x14ac:dyDescent="0.3">
      <c r="A39" s="13" t="s">
        <v>114</v>
      </c>
      <c r="C39" s="23"/>
      <c r="E39" s="23"/>
    </row>
    <row r="40" spans="1:8" x14ac:dyDescent="0.3">
      <c r="A40" s="14" t="s">
        <v>115</v>
      </c>
      <c r="B40" s="14" t="s">
        <v>26</v>
      </c>
      <c r="C40" s="15">
        <v>3.3</v>
      </c>
      <c r="D40" s="14">
        <v>0.4</v>
      </c>
      <c r="E40" s="23">
        <f>ROUND(C40*D40,2)</f>
        <v>1.32</v>
      </c>
      <c r="F40" s="16">
        <v>0</v>
      </c>
      <c r="G40" s="23">
        <f>ROUND(E40*F40,2)</f>
        <v>0</v>
      </c>
      <c r="H40" s="23">
        <f>ROUND(E40-G40,2)</f>
        <v>1.32</v>
      </c>
    </row>
    <row r="41" spans="1:8" x14ac:dyDescent="0.3">
      <c r="A41" s="13" t="s">
        <v>61</v>
      </c>
      <c r="C41" s="23"/>
      <c r="E41" s="23"/>
    </row>
    <row r="42" spans="1:8" x14ac:dyDescent="0.3">
      <c r="A42" s="14" t="s">
        <v>62</v>
      </c>
      <c r="B42" s="14" t="s">
        <v>48</v>
      </c>
      <c r="C42" s="15">
        <v>7.5</v>
      </c>
      <c r="D42" s="14">
        <v>1</v>
      </c>
      <c r="E42" s="23">
        <f>ROUND(C42*D42,2)</f>
        <v>7.5</v>
      </c>
      <c r="F42" s="16">
        <v>0</v>
      </c>
      <c r="G42" s="23">
        <f>ROUND(E42*F42,2)</f>
        <v>0</v>
      </c>
      <c r="H42" s="23">
        <f>ROUND(E42-G42,2)</f>
        <v>7.5</v>
      </c>
    </row>
    <row r="43" spans="1:8" x14ac:dyDescent="0.3">
      <c r="A43" s="13" t="s">
        <v>87</v>
      </c>
      <c r="C43" s="23"/>
      <c r="E43" s="23"/>
    </row>
    <row r="44" spans="1:8" x14ac:dyDescent="0.3">
      <c r="A44" s="14" t="s">
        <v>88</v>
      </c>
      <c r="B44" s="14" t="s">
        <v>48</v>
      </c>
      <c r="C44" s="15">
        <v>1</v>
      </c>
      <c r="D44" s="14">
        <v>1</v>
      </c>
      <c r="E44" s="23">
        <f>ROUND(C44*D44,2)</f>
        <v>1</v>
      </c>
      <c r="F44" s="16">
        <v>0</v>
      </c>
      <c r="G44" s="23">
        <f>ROUND(E44*F44,2)</f>
        <v>0</v>
      </c>
      <c r="H44" s="23">
        <f>ROUND(E44-G44,2)</f>
        <v>1</v>
      </c>
    </row>
    <row r="45" spans="1:8" x14ac:dyDescent="0.3">
      <c r="A45" s="13" t="s">
        <v>34</v>
      </c>
      <c r="C45" s="23"/>
      <c r="E45" s="23"/>
    </row>
    <row r="46" spans="1:8" x14ac:dyDescent="0.3">
      <c r="A46" s="14" t="s">
        <v>35</v>
      </c>
      <c r="B46" s="14" t="s">
        <v>36</v>
      </c>
      <c r="C46" s="15">
        <v>65</v>
      </c>
      <c r="D46" s="14">
        <v>0.66600000000000004</v>
      </c>
      <c r="E46" s="23">
        <f>ROUND(C46*D46,2)</f>
        <v>43.29</v>
      </c>
      <c r="F46" s="16">
        <v>0</v>
      </c>
      <c r="G46" s="23">
        <f>ROUND(E46*F46,2)</f>
        <v>0</v>
      </c>
      <c r="H46" s="23">
        <f>ROUND(E46-G46,2)</f>
        <v>43.29</v>
      </c>
    </row>
    <row r="47" spans="1:8" x14ac:dyDescent="0.3">
      <c r="A47" s="13" t="s">
        <v>116</v>
      </c>
      <c r="C47" s="23"/>
      <c r="E47" s="23"/>
    </row>
    <row r="48" spans="1:8" x14ac:dyDescent="0.3">
      <c r="A48" s="14" t="s">
        <v>117</v>
      </c>
      <c r="B48" s="14" t="s">
        <v>48</v>
      </c>
      <c r="C48" s="15">
        <v>8</v>
      </c>
      <c r="D48" s="14">
        <v>1</v>
      </c>
      <c r="E48" s="23">
        <f>ROUND(C48*D48,2)</f>
        <v>8</v>
      </c>
      <c r="F48" s="16">
        <v>0</v>
      </c>
      <c r="G48" s="23">
        <f>ROUND(E48*F48,2)</f>
        <v>0</v>
      </c>
      <c r="H48" s="23">
        <f>ROUND(E48-G48,2)</f>
        <v>8</v>
      </c>
    </row>
    <row r="49" spans="1:8" x14ac:dyDescent="0.3">
      <c r="A49" s="13" t="s">
        <v>118</v>
      </c>
      <c r="C49" s="23"/>
      <c r="E49" s="23"/>
    </row>
    <row r="50" spans="1:8" x14ac:dyDescent="0.3">
      <c r="A50" s="14" t="s">
        <v>119</v>
      </c>
      <c r="B50" s="14" t="s">
        <v>48</v>
      </c>
      <c r="C50" s="15">
        <v>10</v>
      </c>
      <c r="D50" s="14">
        <v>0.33300000000000002</v>
      </c>
      <c r="E50" s="23">
        <f>ROUND(C50*D50,2)</f>
        <v>3.33</v>
      </c>
      <c r="F50" s="16">
        <v>0</v>
      </c>
      <c r="G50" s="23">
        <f>ROUND(E50*F50,2)</f>
        <v>0</v>
      </c>
      <c r="H50" s="23">
        <f>ROUND(E50-G50,2)</f>
        <v>3.33</v>
      </c>
    </row>
    <row r="51" spans="1:8" x14ac:dyDescent="0.3">
      <c r="A51" s="13" t="s">
        <v>37</v>
      </c>
      <c r="C51" s="23"/>
      <c r="E51" s="23"/>
    </row>
    <row r="52" spans="1:8" x14ac:dyDescent="0.3">
      <c r="A52" s="14" t="s">
        <v>38</v>
      </c>
      <c r="B52" s="14" t="s">
        <v>39</v>
      </c>
      <c r="C52" s="15">
        <v>17.940000000000001</v>
      </c>
      <c r="D52" s="14">
        <v>0.42680000000000001</v>
      </c>
      <c r="E52" s="23">
        <f>ROUND(C52*D52,2)</f>
        <v>7.66</v>
      </c>
      <c r="F52" s="16">
        <v>0</v>
      </c>
      <c r="G52" s="23">
        <f>ROUND(E52*F52,2)</f>
        <v>0</v>
      </c>
      <c r="H52" s="23">
        <f>ROUND(E52-G52,2)</f>
        <v>7.66</v>
      </c>
    </row>
    <row r="53" spans="1:8" x14ac:dyDescent="0.3">
      <c r="A53" s="14" t="s">
        <v>91</v>
      </c>
      <c r="B53" s="14" t="s">
        <v>39</v>
      </c>
      <c r="C53" s="15">
        <v>17.940000000000001</v>
      </c>
      <c r="D53" s="14">
        <v>0.27810000000000001</v>
      </c>
      <c r="E53" s="23">
        <f>ROUND(C53*D53,2)</f>
        <v>4.99</v>
      </c>
      <c r="F53" s="16">
        <v>0</v>
      </c>
      <c r="G53" s="23">
        <f>ROUND(E53*F53,2)</f>
        <v>0</v>
      </c>
      <c r="H53" s="23">
        <f>ROUND(E53-G53,2)</f>
        <v>4.99</v>
      </c>
    </row>
    <row r="54" spans="1:8" x14ac:dyDescent="0.3">
      <c r="A54" s="13" t="s">
        <v>40</v>
      </c>
      <c r="C54" s="23"/>
      <c r="E54" s="23"/>
    </row>
    <row r="55" spans="1:8" x14ac:dyDescent="0.3">
      <c r="A55" s="14" t="s">
        <v>41</v>
      </c>
      <c r="B55" s="14" t="s">
        <v>39</v>
      </c>
      <c r="C55" s="15">
        <v>9.06</v>
      </c>
      <c r="D55" s="14">
        <v>0.20369999999999999</v>
      </c>
      <c r="E55" s="23">
        <f>ROUND(C55*D55,2)</f>
        <v>1.85</v>
      </c>
      <c r="F55" s="16">
        <v>0</v>
      </c>
      <c r="G55" s="23">
        <f>ROUND(E55*F55,2)</f>
        <v>0</v>
      </c>
      <c r="H55" s="23">
        <f>ROUND(E55-G55,2)</f>
        <v>1.85</v>
      </c>
    </row>
    <row r="56" spans="1:8" x14ac:dyDescent="0.3">
      <c r="A56" s="13" t="s">
        <v>43</v>
      </c>
      <c r="C56" s="23"/>
      <c r="E56" s="23"/>
    </row>
    <row r="57" spans="1:8" x14ac:dyDescent="0.3">
      <c r="A57" s="14" t="s">
        <v>42</v>
      </c>
      <c r="B57" s="14" t="s">
        <v>39</v>
      </c>
      <c r="C57" s="15">
        <v>9.06</v>
      </c>
      <c r="D57" s="14">
        <v>0.1236</v>
      </c>
      <c r="E57" s="23">
        <f>ROUND(C57*D57,2)</f>
        <v>1.1200000000000001</v>
      </c>
      <c r="F57" s="16">
        <v>0</v>
      </c>
      <c r="G57" s="23">
        <f>ROUND(E57*F57,2)</f>
        <v>0</v>
      </c>
      <c r="H57" s="23">
        <f>ROUND(E57-G57,2)</f>
        <v>1.1200000000000001</v>
      </c>
    </row>
    <row r="58" spans="1:8" x14ac:dyDescent="0.3">
      <c r="A58" s="14" t="s">
        <v>91</v>
      </c>
      <c r="B58" s="14" t="s">
        <v>39</v>
      </c>
      <c r="C58" s="15">
        <v>9.06</v>
      </c>
      <c r="D58" s="14">
        <v>0.22520000000000001</v>
      </c>
      <c r="E58" s="23">
        <f>ROUND(C58*D58,2)</f>
        <v>2.04</v>
      </c>
      <c r="F58" s="16">
        <v>0</v>
      </c>
      <c r="G58" s="23">
        <f>ROUND(E58*F58,2)</f>
        <v>0</v>
      </c>
      <c r="H58" s="23">
        <f>ROUND(E58-G58,2)</f>
        <v>2.04</v>
      </c>
    </row>
    <row r="59" spans="1:8" x14ac:dyDescent="0.3">
      <c r="A59" s="14" t="s">
        <v>44</v>
      </c>
      <c r="B59" s="14" t="s">
        <v>39</v>
      </c>
      <c r="C59" s="15">
        <v>17.93</v>
      </c>
      <c r="D59" s="14">
        <v>0.56389999999999996</v>
      </c>
      <c r="E59" s="23">
        <f>ROUND(C59*D59,2)</f>
        <v>10.11</v>
      </c>
      <c r="F59" s="16">
        <v>0</v>
      </c>
      <c r="G59" s="23">
        <f>ROUND(E59*F59,2)</f>
        <v>0</v>
      </c>
      <c r="H59" s="23">
        <f>ROUND(E59-G59,2)</f>
        <v>10.11</v>
      </c>
    </row>
    <row r="60" spans="1:8" x14ac:dyDescent="0.3">
      <c r="A60" s="13" t="s">
        <v>45</v>
      </c>
      <c r="C60" s="23"/>
      <c r="E60" s="23"/>
    </row>
    <row r="61" spans="1:8" x14ac:dyDescent="0.3">
      <c r="A61" s="14" t="s">
        <v>38</v>
      </c>
      <c r="B61" s="14" t="s">
        <v>19</v>
      </c>
      <c r="C61" s="15">
        <v>3.44</v>
      </c>
      <c r="D61" s="14">
        <v>6.5911999999999997</v>
      </c>
      <c r="E61" s="23">
        <f>ROUND(C61*D61,2)</f>
        <v>22.67</v>
      </c>
      <c r="F61" s="16">
        <v>0</v>
      </c>
      <c r="G61" s="23">
        <f>ROUND(E61*F61,2)</f>
        <v>0</v>
      </c>
      <c r="H61" s="23">
        <f>ROUND(E61-G61,2)</f>
        <v>22.67</v>
      </c>
    </row>
    <row r="62" spans="1:8" x14ac:dyDescent="0.3">
      <c r="A62" s="14" t="s">
        <v>91</v>
      </c>
      <c r="B62" s="14" t="s">
        <v>19</v>
      </c>
      <c r="C62" s="15">
        <v>3.44</v>
      </c>
      <c r="D62" s="14">
        <v>5.7816999999999998</v>
      </c>
      <c r="E62" s="23">
        <f>ROUND(C62*D62,2)</f>
        <v>19.89</v>
      </c>
      <c r="F62" s="16">
        <v>0</v>
      </c>
      <c r="G62" s="23">
        <f>ROUND(E62*F62,2)</f>
        <v>0</v>
      </c>
      <c r="H62" s="23">
        <f>ROUND(E62-G62,2)</f>
        <v>19.89</v>
      </c>
    </row>
    <row r="63" spans="1:8" x14ac:dyDescent="0.3">
      <c r="A63" s="14" t="s">
        <v>159</v>
      </c>
      <c r="B63" s="14" t="s">
        <v>19</v>
      </c>
      <c r="C63" s="15">
        <v>3.44</v>
      </c>
      <c r="D63" s="14">
        <v>11.2011</v>
      </c>
      <c r="E63" s="23">
        <f>ROUND(C63*D63,2)</f>
        <v>38.53</v>
      </c>
      <c r="F63" s="16">
        <v>0</v>
      </c>
      <c r="G63" s="23">
        <f>ROUND(E63*F63,2)</f>
        <v>0</v>
      </c>
      <c r="H63" s="23">
        <f>ROUND(E63-G63,2)</f>
        <v>38.53</v>
      </c>
    </row>
    <row r="64" spans="1:8" x14ac:dyDescent="0.3">
      <c r="A64" s="13" t="s">
        <v>47</v>
      </c>
      <c r="C64" s="23"/>
      <c r="E64" s="23"/>
    </row>
    <row r="65" spans="1:8" x14ac:dyDescent="0.3">
      <c r="A65" s="14" t="s">
        <v>42</v>
      </c>
      <c r="B65" s="14" t="s">
        <v>48</v>
      </c>
      <c r="C65" s="15">
        <v>10.93</v>
      </c>
      <c r="D65" s="14">
        <v>1</v>
      </c>
      <c r="E65" s="23">
        <f>ROUND(C65*D65,2)</f>
        <v>10.93</v>
      </c>
      <c r="F65" s="16">
        <v>0</v>
      </c>
      <c r="G65" s="23">
        <f>ROUND(E65*F65,2)</f>
        <v>0</v>
      </c>
      <c r="H65" s="23">
        <f t="shared" ref="H65:H71" si="3">ROUND(E65-G65,2)</f>
        <v>10.93</v>
      </c>
    </row>
    <row r="66" spans="1:8" x14ac:dyDescent="0.3">
      <c r="A66" s="14" t="s">
        <v>38</v>
      </c>
      <c r="B66" s="14" t="s">
        <v>48</v>
      </c>
      <c r="C66" s="15">
        <v>4.78</v>
      </c>
      <c r="D66" s="14">
        <v>1</v>
      </c>
      <c r="E66" s="23">
        <f>ROUND(C66*D66,2)</f>
        <v>4.78</v>
      </c>
      <c r="F66" s="16">
        <v>0</v>
      </c>
      <c r="G66" s="23">
        <f>ROUND(E66*F66,2)</f>
        <v>0</v>
      </c>
      <c r="H66" s="23">
        <f t="shared" si="3"/>
        <v>4.78</v>
      </c>
    </row>
    <row r="67" spans="1:8" x14ac:dyDescent="0.3">
      <c r="A67" s="14" t="s">
        <v>91</v>
      </c>
      <c r="B67" s="14" t="s">
        <v>48</v>
      </c>
      <c r="C67" s="15">
        <v>27.21</v>
      </c>
      <c r="D67" s="14">
        <v>1</v>
      </c>
      <c r="E67" s="23">
        <f>ROUND(C67*D67,2)</f>
        <v>27.21</v>
      </c>
      <c r="F67" s="16">
        <v>0</v>
      </c>
      <c r="G67" s="23">
        <f>ROUND(E67*F67,2)</f>
        <v>0</v>
      </c>
      <c r="H67" s="23">
        <f t="shared" si="3"/>
        <v>27.21</v>
      </c>
    </row>
    <row r="68" spans="1:8" x14ac:dyDescent="0.3">
      <c r="A68" s="14" t="s">
        <v>159</v>
      </c>
      <c r="B68" s="14" t="s">
        <v>48</v>
      </c>
      <c r="C68" s="15">
        <v>21.95</v>
      </c>
      <c r="D68" s="14">
        <v>1</v>
      </c>
      <c r="E68" s="23">
        <f>ROUND(C68*D68,2)</f>
        <v>21.95</v>
      </c>
      <c r="F68" s="16">
        <v>0</v>
      </c>
      <c r="G68" s="23">
        <f>ROUND(E68*F68,2)</f>
        <v>0</v>
      </c>
      <c r="H68" s="23">
        <f t="shared" si="3"/>
        <v>21.95</v>
      </c>
    </row>
    <row r="69" spans="1:8" x14ac:dyDescent="0.3">
      <c r="A69" s="9" t="s">
        <v>49</v>
      </c>
      <c r="B69" s="9" t="s">
        <v>48</v>
      </c>
      <c r="C69" s="10">
        <v>31.4</v>
      </c>
      <c r="D69" s="9">
        <v>1</v>
      </c>
      <c r="E69" s="22">
        <f>ROUND(C69*D69,2)</f>
        <v>31.4</v>
      </c>
      <c r="F69" s="11">
        <v>0</v>
      </c>
      <c r="G69" s="22">
        <f>ROUND(E69*F69,2)</f>
        <v>0</v>
      </c>
      <c r="H69" s="22">
        <f t="shared" si="3"/>
        <v>31.4</v>
      </c>
    </row>
    <row r="70" spans="1:8" x14ac:dyDescent="0.3">
      <c r="A70" s="7" t="s">
        <v>50</v>
      </c>
      <c r="C70" s="23"/>
      <c r="E70" s="23">
        <f>SUM(E13:E69)</f>
        <v>882.08999999999992</v>
      </c>
      <c r="G70" s="12">
        <f>SUM(G13:G69)</f>
        <v>0</v>
      </c>
      <c r="H70" s="12">
        <f t="shared" si="3"/>
        <v>882.09</v>
      </c>
    </row>
    <row r="71" spans="1:8" x14ac:dyDescent="0.3">
      <c r="A71" s="7" t="s">
        <v>51</v>
      </c>
      <c r="C71" s="23"/>
      <c r="E71" s="23">
        <f>+E9-E70</f>
        <v>184.11000000000013</v>
      </c>
      <c r="G71" s="12">
        <f>+G9-G70</f>
        <v>0</v>
      </c>
      <c r="H71" s="12">
        <f t="shared" si="3"/>
        <v>184.11</v>
      </c>
    </row>
    <row r="72" spans="1:8" x14ac:dyDescent="0.3">
      <c r="A72" t="s">
        <v>12</v>
      </c>
      <c r="C72" s="23"/>
      <c r="E72" s="23"/>
    </row>
    <row r="73" spans="1:8" x14ac:dyDescent="0.3">
      <c r="A73" s="7" t="s">
        <v>52</v>
      </c>
      <c r="C73" s="23"/>
      <c r="E73" s="23"/>
    </row>
    <row r="74" spans="1:8" x14ac:dyDescent="0.3">
      <c r="A74" s="14" t="s">
        <v>42</v>
      </c>
      <c r="B74" s="14" t="s">
        <v>48</v>
      </c>
      <c r="C74" s="15">
        <v>19.579999999999998</v>
      </c>
      <c r="D74" s="14">
        <v>1</v>
      </c>
      <c r="E74" s="23">
        <f>ROUND(C74*D74,2)</f>
        <v>19.579999999999998</v>
      </c>
      <c r="F74" s="16">
        <v>0</v>
      </c>
      <c r="G74" s="23">
        <f>ROUND(E74*F74,2)</f>
        <v>0</v>
      </c>
      <c r="H74" s="23">
        <f t="shared" ref="H74:H80" si="4">ROUND(E74-G74,2)</f>
        <v>19.579999999999998</v>
      </c>
    </row>
    <row r="75" spans="1:8" x14ac:dyDescent="0.3">
      <c r="A75" s="14" t="s">
        <v>38</v>
      </c>
      <c r="B75" s="14" t="s">
        <v>48</v>
      </c>
      <c r="C75" s="15">
        <v>36.83</v>
      </c>
      <c r="D75" s="14">
        <v>1</v>
      </c>
      <c r="E75" s="23">
        <f>ROUND(C75*D75,2)</f>
        <v>36.83</v>
      </c>
      <c r="F75" s="16">
        <v>0</v>
      </c>
      <c r="G75" s="23">
        <f>ROUND(E75*F75,2)</f>
        <v>0</v>
      </c>
      <c r="H75" s="23">
        <f t="shared" si="4"/>
        <v>36.83</v>
      </c>
    </row>
    <row r="76" spans="1:8" x14ac:dyDescent="0.3">
      <c r="A76" s="14" t="s">
        <v>91</v>
      </c>
      <c r="B76" s="14" t="s">
        <v>48</v>
      </c>
      <c r="C76" s="15">
        <v>136.25</v>
      </c>
      <c r="D76" s="14">
        <v>1</v>
      </c>
      <c r="E76" s="23">
        <f>ROUND(C76*D76,2)</f>
        <v>136.25</v>
      </c>
      <c r="F76" s="16">
        <v>0</v>
      </c>
      <c r="G76" s="23">
        <f>ROUND(E76*F76,2)</f>
        <v>0</v>
      </c>
      <c r="H76" s="23">
        <f t="shared" si="4"/>
        <v>136.25</v>
      </c>
    </row>
    <row r="77" spans="1:8" x14ac:dyDescent="0.3">
      <c r="A77" s="9" t="s">
        <v>159</v>
      </c>
      <c r="B77" s="9" t="s">
        <v>48</v>
      </c>
      <c r="C77" s="10">
        <v>99.5</v>
      </c>
      <c r="D77" s="9">
        <v>1</v>
      </c>
      <c r="E77" s="22">
        <f>ROUND(C77*D77,2)</f>
        <v>99.5</v>
      </c>
      <c r="F77" s="11">
        <v>0</v>
      </c>
      <c r="G77" s="22">
        <f>ROUND(E77*F77,2)</f>
        <v>0</v>
      </c>
      <c r="H77" s="22">
        <f t="shared" si="4"/>
        <v>99.5</v>
      </c>
    </row>
    <row r="78" spans="1:8" x14ac:dyDescent="0.3">
      <c r="A78" s="7" t="s">
        <v>53</v>
      </c>
      <c r="C78" s="23"/>
      <c r="E78" s="23">
        <f>SUM(E74:E77)</f>
        <v>292.15999999999997</v>
      </c>
      <c r="G78" s="12">
        <f>SUM(G74:G77)</f>
        <v>0</v>
      </c>
      <c r="H78" s="12">
        <f t="shared" si="4"/>
        <v>292.16000000000003</v>
      </c>
    </row>
    <row r="79" spans="1:8" x14ac:dyDescent="0.3">
      <c r="A79" s="7" t="s">
        <v>54</v>
      </c>
      <c r="C79" s="23"/>
      <c r="E79" s="23">
        <f>+E70+E78</f>
        <v>1174.25</v>
      </c>
      <c r="G79" s="12">
        <f>+G70+G78</f>
        <v>0</v>
      </c>
      <c r="H79" s="12">
        <f t="shared" si="4"/>
        <v>1174.25</v>
      </c>
    </row>
    <row r="80" spans="1:8" x14ac:dyDescent="0.3">
      <c r="A80" s="7" t="s">
        <v>55</v>
      </c>
      <c r="C80" s="23"/>
      <c r="E80" s="23">
        <f>+E9-E79</f>
        <v>-108.04999999999995</v>
      </c>
      <c r="G80" s="12">
        <f>+G9-G79</f>
        <v>0</v>
      </c>
      <c r="H80" s="12">
        <f t="shared" si="4"/>
        <v>-108.05</v>
      </c>
    </row>
    <row r="81" spans="1:5" x14ac:dyDescent="0.3">
      <c r="A81" t="s">
        <v>120</v>
      </c>
      <c r="C81" s="23"/>
      <c r="E81" s="23"/>
    </row>
    <row r="82" spans="1:5" x14ac:dyDescent="0.3">
      <c r="A82" t="s">
        <v>425</v>
      </c>
      <c r="C82" s="23"/>
      <c r="E82" s="23"/>
    </row>
    <row r="83" spans="1:5" x14ac:dyDescent="0.3">
      <c r="C83" s="23"/>
      <c r="E83" s="23"/>
    </row>
    <row r="84" spans="1:5" x14ac:dyDescent="0.3">
      <c r="A84" s="7" t="s">
        <v>121</v>
      </c>
      <c r="C84" s="23"/>
      <c r="E84" s="23"/>
    </row>
    <row r="85" spans="1:5" x14ac:dyDescent="0.3">
      <c r="A85" s="7" t="s">
        <v>122</v>
      </c>
      <c r="C85" s="23"/>
      <c r="E85" s="23"/>
    </row>
    <row r="98" spans="1:19" x14ac:dyDescent="0.3">
      <c r="A98" t="str" cm="1">
        <f t="array" aca="1" ref="A98" ca="1">MID(CELL("filename",A1),FIND("]",CELL("filename",A1))+1,256)</f>
        <v>cotton10</v>
      </c>
    </row>
    <row r="99" spans="1:19" x14ac:dyDescent="0.3">
      <c r="A99" s="7" t="s">
        <v>50</v>
      </c>
      <c r="E99" s="25">
        <f>VLOOKUP(A99,$A$1:$H$98,5,FALSE)</f>
        <v>882.08999999999992</v>
      </c>
    </row>
    <row r="100" spans="1:19" x14ac:dyDescent="0.3">
      <c r="A100" s="7" t="s">
        <v>293</v>
      </c>
      <c r="E100" s="25">
        <f>VLOOKUP(A100,$A$1:$H$98,5,FALSE)</f>
        <v>292.15999999999997</v>
      </c>
    </row>
    <row r="101" spans="1:19" x14ac:dyDescent="0.3">
      <c r="A101" s="7" t="s">
        <v>294</v>
      </c>
      <c r="E101" s="25">
        <f t="shared" ref="E101:E102" si="5">VLOOKUP(A101,$A$1:$H$98,5,FALSE)</f>
        <v>1174.25</v>
      </c>
    </row>
    <row r="102" spans="1:19" x14ac:dyDescent="0.3">
      <c r="A102" s="7" t="s">
        <v>55</v>
      </c>
      <c r="E102" s="25">
        <f t="shared" si="5"/>
        <v>-108.04999999999995</v>
      </c>
    </row>
    <row r="103" spans="1:19" x14ac:dyDescent="0.3">
      <c r="A103" s="21" t="s">
        <v>255</v>
      </c>
    </row>
    <row r="104" spans="1:19" x14ac:dyDescent="0.3">
      <c r="A104" s="21" t="s">
        <v>255</v>
      </c>
    </row>
    <row r="105" spans="1:19" x14ac:dyDescent="0.3">
      <c r="A105" s="25">
        <f>E102</f>
        <v>-108.04999999999995</v>
      </c>
      <c r="B105" s="25">
        <f ca="1">C105-Calculator!$B$16</f>
        <v>-0.15999999999999998</v>
      </c>
      <c r="C105" s="25">
        <f ca="1">D105-Calculator!$B$16</f>
        <v>0.14000000000000001</v>
      </c>
      <c r="D105" s="25">
        <f ca="1">E105-Calculator!$B$16</f>
        <v>0.44</v>
      </c>
      <c r="E105" s="25" cm="1">
        <f t="array" aca="1" ref="E105" ca="1">IF(MID(CELL("filename",A1),FIND("]",CELL("filename",A1))+1,256)=Calculator!AR2,Calculator!B15,C7)</f>
        <v>0.74</v>
      </c>
      <c r="F105" s="25">
        <f ca="1">E105+Calculator!$B$16</f>
        <v>1.04</v>
      </c>
      <c r="G105" s="25">
        <f ca="1">F105+Calculator!$B$16</f>
        <v>1.34</v>
      </c>
      <c r="H105" s="25">
        <f ca="1">G105+Calculator!$B$16</f>
        <v>1.6400000000000001</v>
      </c>
    </row>
    <row r="106" spans="1:19" x14ac:dyDescent="0.3">
      <c r="A106">
        <f ca="1">A107-Calculator!$B$12</f>
        <v>1185</v>
      </c>
      <c r="B106" s="12">
        <f t="dataTable" ref="B106:H112" dt2D="1" dtr="1" r1="C7" r2="D7" ca="1"/>
        <v>-1185.6500000000001</v>
      </c>
      <c r="C106" s="12">
        <v>-1896.65</v>
      </c>
      <c r="D106" s="12">
        <v>-2252.1499999999996</v>
      </c>
      <c r="E106" s="12">
        <v>-2252.1499999999996</v>
      </c>
      <c r="F106" s="12">
        <v>-1896.65</v>
      </c>
      <c r="G106" s="12">
        <v>-1185.6500000000001</v>
      </c>
      <c r="H106" s="12">
        <v>-119.15000000000009</v>
      </c>
      <c r="I106" s="12"/>
      <c r="S106" s="12"/>
    </row>
    <row r="107" spans="1:19" x14ac:dyDescent="0.3">
      <c r="A107">
        <f ca="1">A108-Calculator!$B$12</f>
        <v>1190</v>
      </c>
      <c r="B107" s="12">
        <v>-1184.05</v>
      </c>
      <c r="C107" s="12">
        <v>-1889.05</v>
      </c>
      <c r="D107" s="12">
        <v>-2241.5500000000002</v>
      </c>
      <c r="E107" s="12">
        <v>-2241.5500000000002</v>
      </c>
      <c r="F107" s="12">
        <v>-1889.05</v>
      </c>
      <c r="G107" s="12">
        <v>-1184.05</v>
      </c>
      <c r="H107" s="12">
        <v>-126.54999999999995</v>
      </c>
      <c r="I107" s="12"/>
      <c r="S107" s="12"/>
    </row>
    <row r="108" spans="1:19" x14ac:dyDescent="0.3">
      <c r="A108">
        <f ca="1">A109-Calculator!$B$12</f>
        <v>1195</v>
      </c>
      <c r="B108" s="12">
        <v>-1183.25</v>
      </c>
      <c r="C108" s="12">
        <v>-1885.25</v>
      </c>
      <c r="D108" s="12">
        <v>-2236.25</v>
      </c>
      <c r="E108" s="12">
        <v>-2236.25</v>
      </c>
      <c r="F108" s="12">
        <v>-1885.25</v>
      </c>
      <c r="G108" s="12">
        <v>-1183.25</v>
      </c>
      <c r="H108" s="12">
        <v>-130.25</v>
      </c>
      <c r="I108" s="12"/>
      <c r="S108" s="12"/>
    </row>
    <row r="109" spans="1:19" x14ac:dyDescent="0.3">
      <c r="A109" cm="1">
        <f t="array" aca="1" ref="A109" ca="1">IF(MID(CELL("filename",A1),FIND("]",CELL("filename",A1))+1,256)=Calculator!AR2,Calculator!B11,D7)</f>
        <v>1200</v>
      </c>
      <c r="B109" s="12">
        <v>-1183.25</v>
      </c>
      <c r="C109" s="12">
        <v>-1885.25</v>
      </c>
      <c r="D109" s="12">
        <v>-2236.25</v>
      </c>
      <c r="E109" s="12">
        <v>-2236.25</v>
      </c>
      <c r="F109" s="12">
        <v>-1885.25</v>
      </c>
      <c r="G109" s="12">
        <v>-1183.25</v>
      </c>
      <c r="H109" s="12">
        <v>-130.25</v>
      </c>
      <c r="I109" s="12"/>
      <c r="S109" s="12"/>
    </row>
    <row r="110" spans="1:19" x14ac:dyDescent="0.3">
      <c r="A110">
        <f ca="1">A109+Calculator!$B$12</f>
        <v>1205</v>
      </c>
      <c r="B110" s="12">
        <v>-1184.05</v>
      </c>
      <c r="C110" s="12">
        <v>-1889.05</v>
      </c>
      <c r="D110" s="12">
        <v>-2241.5500000000002</v>
      </c>
      <c r="E110" s="12">
        <v>-2241.5500000000002</v>
      </c>
      <c r="F110" s="12">
        <v>-1889.05</v>
      </c>
      <c r="G110" s="12">
        <v>-1184.05</v>
      </c>
      <c r="H110" s="12">
        <v>-126.54999999999995</v>
      </c>
      <c r="I110" s="12"/>
      <c r="S110" s="12"/>
    </row>
    <row r="111" spans="1:19" x14ac:dyDescent="0.3">
      <c r="A111">
        <f ca="1">A110+Calculator!$B$12</f>
        <v>1210</v>
      </c>
      <c r="B111" s="12">
        <v>-1185.6500000000001</v>
      </c>
      <c r="C111" s="12">
        <v>-1896.65</v>
      </c>
      <c r="D111" s="12">
        <v>-2252.1499999999996</v>
      </c>
      <c r="E111" s="12">
        <v>-2252.1499999999996</v>
      </c>
      <c r="F111" s="12">
        <v>-1896.65</v>
      </c>
      <c r="G111" s="12">
        <v>-1185.6500000000001</v>
      </c>
      <c r="H111" s="12">
        <v>-119.15000000000009</v>
      </c>
      <c r="I111" s="12"/>
      <c r="S111" s="12"/>
    </row>
    <row r="112" spans="1:19" x14ac:dyDescent="0.3">
      <c r="A112">
        <f ca="1">A111+Calculator!$B$12</f>
        <v>1215</v>
      </c>
      <c r="B112" s="12">
        <v>-1188.05</v>
      </c>
      <c r="C112" s="12">
        <v>-1908.05</v>
      </c>
      <c r="D112" s="12">
        <v>-2268.0500000000002</v>
      </c>
      <c r="E112" s="12">
        <v>-2268.0500000000002</v>
      </c>
      <c r="F112" s="12">
        <v>-1908.05</v>
      </c>
      <c r="G112" s="12">
        <v>-1188.05</v>
      </c>
      <c r="H112" s="12">
        <v>-108.04999999999995</v>
      </c>
      <c r="I112" s="12"/>
      <c r="S112" s="12"/>
    </row>
    <row r="114" spans="1:14" x14ac:dyDescent="0.3">
      <c r="K114" s="21"/>
    </row>
    <row r="115" spans="1:14" x14ac:dyDescent="0.3">
      <c r="A115" s="21" t="s">
        <v>256</v>
      </c>
    </row>
    <row r="116" spans="1:14" x14ac:dyDescent="0.3">
      <c r="A116" s="25">
        <f>E102</f>
        <v>-108.04999999999995</v>
      </c>
      <c r="B116">
        <f ca="1">C116-Calculator!$C$28</f>
        <v>0.41000000000000003</v>
      </c>
      <c r="C116">
        <f ca="1">D116-Calculator!$C$28</f>
        <v>0.52</v>
      </c>
      <c r="D116">
        <f ca="1">E116-Calculator!$C$28</f>
        <v>0.63</v>
      </c>
      <c r="E116" cm="1">
        <f t="array" aca="1" ref="E116" ca="1">IF(MID(CELL("filename",A1),FIND("]",CELL("filename",A1))+1,256)=Calculator!AS2,Calculator!B28,C7)</f>
        <v>0.74</v>
      </c>
      <c r="F116">
        <f ca="1">E116+Calculator!$C$28</f>
        <v>0.85</v>
      </c>
      <c r="G116">
        <f ca="1">F116+Calculator!$C$28</f>
        <v>0.96</v>
      </c>
      <c r="H116">
        <f ca="1">G116+Calculator!$C$28</f>
        <v>1.07</v>
      </c>
      <c r="N116" s="12"/>
    </row>
    <row r="117" spans="1:14" x14ac:dyDescent="0.3">
      <c r="A117">
        <f ca="1">A118-Calculator!$B$25</f>
        <v>1185</v>
      </c>
      <c r="B117" s="12">
        <f t="dataTable" ref="B117:H123" dt2D="1" dtr="1" r1="C7" r2="D7" ca="1"/>
        <v>-510.20000000000005</v>
      </c>
      <c r="C117" s="12">
        <v>-770.9</v>
      </c>
      <c r="D117" s="12">
        <v>-901.25</v>
      </c>
      <c r="E117" s="12">
        <v>-901.25</v>
      </c>
      <c r="F117" s="12">
        <v>-770.9</v>
      </c>
      <c r="G117" s="12">
        <v>-510.20000000000005</v>
      </c>
      <c r="H117" s="12">
        <v>-119.15000000000009</v>
      </c>
      <c r="N117" s="12"/>
    </row>
    <row r="118" spans="1:14" x14ac:dyDescent="0.3">
      <c r="A118">
        <f ca="1">A119-Calculator!$B$25</f>
        <v>1190</v>
      </c>
      <c r="B118" s="12">
        <v>-514.29999999999995</v>
      </c>
      <c r="C118" s="12">
        <v>-772.8</v>
      </c>
      <c r="D118" s="12">
        <v>-902.05</v>
      </c>
      <c r="E118" s="12">
        <v>-902.05</v>
      </c>
      <c r="F118" s="12">
        <v>-772.8</v>
      </c>
      <c r="G118" s="12">
        <v>-514.29999999999995</v>
      </c>
      <c r="H118" s="12">
        <v>-126.54999999999995</v>
      </c>
      <c r="N118" s="12"/>
    </row>
    <row r="119" spans="1:14" x14ac:dyDescent="0.3">
      <c r="A119">
        <f ca="1">A120-Calculator!$B$25</f>
        <v>1195</v>
      </c>
      <c r="B119" s="12">
        <v>-516.35</v>
      </c>
      <c r="C119" s="12">
        <v>-773.75</v>
      </c>
      <c r="D119" s="12">
        <v>-902.45</v>
      </c>
      <c r="E119" s="12">
        <v>-902.45</v>
      </c>
      <c r="F119" s="12">
        <v>-773.75</v>
      </c>
      <c r="G119" s="12">
        <v>-516.35</v>
      </c>
      <c r="H119" s="12">
        <v>-130.25</v>
      </c>
      <c r="N119" s="12"/>
    </row>
    <row r="120" spans="1:14" x14ac:dyDescent="0.3">
      <c r="A120" cm="1">
        <f t="array" aca="1" ref="A120" ca="1">IF(MID(CELL("filename",A1),FIND("]",CELL("filename",A1))+1,256)=Calculator!AS2,Calculator!B24,D7)</f>
        <v>1200</v>
      </c>
      <c r="B120" s="12">
        <v>-516.35</v>
      </c>
      <c r="C120" s="12">
        <v>-773.75</v>
      </c>
      <c r="D120" s="12">
        <v>-902.45</v>
      </c>
      <c r="E120" s="12">
        <v>-902.45</v>
      </c>
      <c r="F120" s="12">
        <v>-773.75</v>
      </c>
      <c r="G120" s="12">
        <v>-516.35</v>
      </c>
      <c r="H120" s="12">
        <v>-130.25</v>
      </c>
      <c r="N120" s="12"/>
    </row>
    <row r="121" spans="1:14" x14ac:dyDescent="0.3">
      <c r="A121">
        <f ca="1">A120+Calculator!$B$25</f>
        <v>1205</v>
      </c>
      <c r="B121" s="12">
        <v>-514.29999999999995</v>
      </c>
      <c r="C121" s="12">
        <v>-772.8</v>
      </c>
      <c r="D121" s="12">
        <v>-902.05</v>
      </c>
      <c r="E121" s="12">
        <v>-902.05</v>
      </c>
      <c r="F121" s="12">
        <v>-772.8</v>
      </c>
      <c r="G121" s="12">
        <v>-514.29999999999995</v>
      </c>
      <c r="H121" s="12">
        <v>-126.54999999999995</v>
      </c>
      <c r="N121" s="12"/>
    </row>
    <row r="122" spans="1:14" x14ac:dyDescent="0.3">
      <c r="A122">
        <f ca="1">A121+Calculator!$B$25</f>
        <v>1210</v>
      </c>
      <c r="B122" s="12">
        <v>-510.20000000000005</v>
      </c>
      <c r="C122" s="12">
        <v>-770.9</v>
      </c>
      <c r="D122" s="12">
        <v>-901.25</v>
      </c>
      <c r="E122" s="12">
        <v>-901.25</v>
      </c>
      <c r="F122" s="12">
        <v>-770.9</v>
      </c>
      <c r="G122" s="12">
        <v>-510.20000000000005</v>
      </c>
      <c r="H122" s="12">
        <v>-119.15000000000009</v>
      </c>
      <c r="N122" s="12"/>
    </row>
    <row r="123" spans="1:14" x14ac:dyDescent="0.3">
      <c r="A123">
        <f ca="1">A122+Calculator!$B$25</f>
        <v>1215</v>
      </c>
      <c r="B123" s="12">
        <v>-504.04999999999995</v>
      </c>
      <c r="C123" s="12">
        <v>-768.05</v>
      </c>
      <c r="D123" s="12">
        <v>-900.05</v>
      </c>
      <c r="E123" s="12">
        <v>-900.05</v>
      </c>
      <c r="F123" s="12">
        <v>-768.05</v>
      </c>
      <c r="G123" s="12">
        <v>-504.04999999999995</v>
      </c>
      <c r="H123" s="12">
        <v>-108.04999999999995</v>
      </c>
      <c r="N123" s="12"/>
    </row>
    <row r="124" spans="1:14" x14ac:dyDescent="0.3">
      <c r="D124" s="12"/>
      <c r="N124" s="12"/>
    </row>
    <row r="125" spans="1:14" x14ac:dyDescent="0.3">
      <c r="D125" s="12"/>
      <c r="N125" s="12"/>
    </row>
    <row r="126" spans="1:14" x14ac:dyDescent="0.3">
      <c r="D126" s="12"/>
      <c r="N126" s="12"/>
    </row>
    <row r="127" spans="1:14" x14ac:dyDescent="0.3">
      <c r="N127" s="12"/>
    </row>
    <row r="128" spans="1:14" x14ac:dyDescent="0.3">
      <c r="D128" s="12"/>
    </row>
    <row r="129" spans="4:14" x14ac:dyDescent="0.3">
      <c r="D129" s="12"/>
      <c r="N129" s="12"/>
    </row>
    <row r="130" spans="4:14" x14ac:dyDescent="0.3">
      <c r="D130" s="12"/>
      <c r="N130" s="12"/>
    </row>
    <row r="131" spans="4:14" x14ac:dyDescent="0.3">
      <c r="D131" s="12"/>
      <c r="N131" s="12"/>
    </row>
    <row r="132" spans="4:14" x14ac:dyDescent="0.3">
      <c r="D132" s="12"/>
    </row>
    <row r="133" spans="4:14" x14ac:dyDescent="0.3">
      <c r="D133" s="12"/>
      <c r="N133" s="12"/>
    </row>
    <row r="134" spans="4:14" x14ac:dyDescent="0.3">
      <c r="D134" s="12"/>
      <c r="N134" s="12"/>
    </row>
    <row r="135" spans="4:14" x14ac:dyDescent="0.3">
      <c r="N135" s="12"/>
    </row>
    <row r="136" spans="4:14" x14ac:dyDescent="0.3">
      <c r="D136" s="12"/>
      <c r="N136" s="12"/>
    </row>
    <row r="137" spans="4:14" x14ac:dyDescent="0.3">
      <c r="D137" s="12"/>
      <c r="N137" s="12"/>
    </row>
    <row r="138" spans="4:14" x14ac:dyDescent="0.3">
      <c r="D138" s="12"/>
      <c r="N138" s="12"/>
    </row>
    <row r="139" spans="4:14" x14ac:dyDescent="0.3">
      <c r="D139" s="12"/>
      <c r="N139" s="12"/>
    </row>
    <row r="140" spans="4:14" x14ac:dyDescent="0.3">
      <c r="D140" s="12"/>
    </row>
    <row r="141" spans="4:14" x14ac:dyDescent="0.3">
      <c r="D141" s="12"/>
      <c r="N141" s="12"/>
    </row>
    <row r="142" spans="4:14" x14ac:dyDescent="0.3">
      <c r="D142" s="12"/>
      <c r="N142" s="12"/>
    </row>
    <row r="143" spans="4:14" x14ac:dyDescent="0.3">
      <c r="N143" s="12"/>
    </row>
    <row r="144" spans="4:14" x14ac:dyDescent="0.3">
      <c r="N144" s="12"/>
    </row>
    <row r="145" spans="14:14" x14ac:dyDescent="0.3">
      <c r="N145" s="12"/>
    </row>
    <row r="146" spans="14:14" x14ac:dyDescent="0.3">
      <c r="N146" s="12"/>
    </row>
    <row r="147" spans="14:14" x14ac:dyDescent="0.3">
      <c r="N147" s="12"/>
    </row>
    <row r="157" spans="14:14" x14ac:dyDescent="0.3">
      <c r="N157" s="12"/>
    </row>
    <row r="158" spans="14:14" x14ac:dyDescent="0.3">
      <c r="N158" s="12"/>
    </row>
    <row r="159" spans="14:14" x14ac:dyDescent="0.3">
      <c r="N159" s="12"/>
    </row>
    <row r="160" spans="14:14" x14ac:dyDescent="0.3">
      <c r="N160" s="12"/>
    </row>
    <row r="161" spans="14:14" x14ac:dyDescent="0.3">
      <c r="N161" s="12"/>
    </row>
    <row r="162" spans="14:14" x14ac:dyDescent="0.3">
      <c r="N162" s="12"/>
    </row>
    <row r="163" spans="14:14" x14ac:dyDescent="0.3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6541E-158D-4FCB-9DB7-7848D7D7E1A1}">
  <dimension ref="A1:N123"/>
  <sheetViews>
    <sheetView topLeftCell="A103" workbookViewId="0">
      <selection activeCell="L112" sqref="L112"/>
    </sheetView>
  </sheetViews>
  <sheetFormatPr defaultRowHeight="14.4" x14ac:dyDescent="0.3"/>
  <cols>
    <col min="1" max="1" width="24.44140625" customWidth="1"/>
    <col min="2" max="2" width="10.44140625" customWidth="1"/>
    <col min="3" max="3" width="10.77734375" customWidth="1"/>
    <col min="4" max="4" width="12.21875" customWidth="1"/>
    <col min="5" max="5" width="14.5546875" bestFit="1" customWidth="1"/>
    <col min="6" max="6" width="11.77734375" customWidth="1"/>
    <col min="7" max="7" width="10.33203125" customWidth="1"/>
    <col min="8" max="8" width="10.5546875" bestFit="1" customWidth="1"/>
    <col min="12" max="12" width="14.88671875" bestFit="1" customWidth="1"/>
    <col min="13" max="13" width="10.88671875" customWidth="1"/>
    <col min="14" max="14" width="12" customWidth="1"/>
    <col min="15" max="15" width="10.33203125" customWidth="1"/>
    <col min="16" max="16" width="11.5546875" customWidth="1"/>
    <col min="17" max="17" width="10.44140625" customWidth="1"/>
    <col min="18" max="18" width="11.6640625" customWidth="1"/>
  </cols>
  <sheetData>
    <row r="1" spans="1:8" x14ac:dyDescent="0.3">
      <c r="A1" s="80" t="s">
        <v>225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156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441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3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3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3">
      <c r="A10" t="s">
        <v>12</v>
      </c>
      <c r="C10" s="23"/>
      <c r="E10" s="23"/>
    </row>
    <row r="11" spans="1:8" x14ac:dyDescent="0.3">
      <c r="A11" s="7" t="s">
        <v>13</v>
      </c>
      <c r="C11" s="23"/>
      <c r="E11" s="23"/>
    </row>
    <row r="12" spans="1:8" x14ac:dyDescent="0.3">
      <c r="A12" s="13" t="s">
        <v>14</v>
      </c>
      <c r="C12" s="23"/>
      <c r="E12" s="23"/>
    </row>
    <row r="13" spans="1:8" x14ac:dyDescent="0.3">
      <c r="A13" s="14" t="s">
        <v>15</v>
      </c>
      <c r="B13" s="14" t="s">
        <v>16</v>
      </c>
      <c r="C13" s="15">
        <v>8.11</v>
      </c>
      <c r="D13" s="14">
        <v>2.5</v>
      </c>
      <c r="E13" s="23">
        <f>ROUND(C13*D13,2)</f>
        <v>20.28</v>
      </c>
      <c r="F13" s="16">
        <v>0</v>
      </c>
      <c r="G13" s="23">
        <f>ROUND(E13*F13,2)</f>
        <v>0</v>
      </c>
      <c r="H13" s="23">
        <f>ROUND(E13-G13,2)</f>
        <v>20.28</v>
      </c>
    </row>
    <row r="14" spans="1:8" x14ac:dyDescent="0.3">
      <c r="A14" s="14" t="s">
        <v>57</v>
      </c>
      <c r="B14" s="14" t="s">
        <v>16</v>
      </c>
      <c r="C14" s="15">
        <v>6.87</v>
      </c>
      <c r="D14" s="14">
        <v>5.25</v>
      </c>
      <c r="E14" s="23">
        <f>ROUND(C14*D14,2)</f>
        <v>36.07</v>
      </c>
      <c r="F14" s="16">
        <v>0</v>
      </c>
      <c r="G14" s="23">
        <f>ROUND(E14*F14,2)</f>
        <v>0</v>
      </c>
      <c r="H14" s="23">
        <f>ROUND(E14-G14,2)</f>
        <v>36.07</v>
      </c>
    </row>
    <row r="15" spans="1:8" x14ac:dyDescent="0.3">
      <c r="A15" s="13" t="s">
        <v>17</v>
      </c>
      <c r="C15" s="23"/>
      <c r="E15" s="23"/>
    </row>
    <row r="16" spans="1:8" x14ac:dyDescent="0.3">
      <c r="A16" s="14" t="s">
        <v>66</v>
      </c>
      <c r="B16" s="14" t="s">
        <v>18</v>
      </c>
      <c r="C16" s="15">
        <v>1.1399999999999999</v>
      </c>
      <c r="D16" s="14">
        <v>2.2999999999999998</v>
      </c>
      <c r="E16" s="23">
        <f>ROUND(C16*D16,2)</f>
        <v>2.62</v>
      </c>
      <c r="F16" s="16">
        <v>0</v>
      </c>
      <c r="G16" s="23">
        <f>ROUND(E16*F16,2)</f>
        <v>0</v>
      </c>
      <c r="H16" s="23">
        <f>ROUND(E16-G16,2)</f>
        <v>2.62</v>
      </c>
    </row>
    <row r="17" spans="1:8" x14ac:dyDescent="0.3">
      <c r="A17" s="14" t="s">
        <v>67</v>
      </c>
      <c r="B17" s="14" t="s">
        <v>26</v>
      </c>
      <c r="C17" s="15">
        <v>3.38</v>
      </c>
      <c r="D17" s="14">
        <v>2.3125</v>
      </c>
      <c r="E17" s="23">
        <f>ROUND(C17*D17,2)</f>
        <v>7.82</v>
      </c>
      <c r="F17" s="16">
        <v>0</v>
      </c>
      <c r="G17" s="23">
        <f>ROUND(E17*F17,2)</f>
        <v>0</v>
      </c>
      <c r="H17" s="23">
        <f>ROUND(E17-G17,2)</f>
        <v>7.82</v>
      </c>
    </row>
    <row r="18" spans="1:8" x14ac:dyDescent="0.3">
      <c r="A18" s="14" t="s">
        <v>68</v>
      </c>
      <c r="B18" s="14" t="s">
        <v>26</v>
      </c>
      <c r="C18" s="15">
        <v>11.25</v>
      </c>
      <c r="D18" s="14">
        <v>0.5</v>
      </c>
      <c r="E18" s="23">
        <f>ROUND(C18*D18,2)</f>
        <v>5.63</v>
      </c>
      <c r="F18" s="16">
        <v>0</v>
      </c>
      <c r="G18" s="23">
        <f>ROUND(E18*F18,2)</f>
        <v>0</v>
      </c>
      <c r="H18" s="23">
        <f>ROUND(E18-G18,2)</f>
        <v>5.63</v>
      </c>
    </row>
    <row r="19" spans="1:8" x14ac:dyDescent="0.3">
      <c r="A19" s="13" t="s">
        <v>69</v>
      </c>
      <c r="C19" s="23"/>
      <c r="E19" s="23"/>
    </row>
    <row r="20" spans="1:8" x14ac:dyDescent="0.3">
      <c r="A20" s="14" t="s">
        <v>70</v>
      </c>
      <c r="B20" s="14" t="s">
        <v>29</v>
      </c>
      <c r="C20" s="15">
        <v>0.11</v>
      </c>
      <c r="D20" s="14">
        <v>1200</v>
      </c>
      <c r="E20" s="23">
        <f>ROUND(C20*D20,2)</f>
        <v>132</v>
      </c>
      <c r="F20" s="16">
        <v>0</v>
      </c>
      <c r="G20" s="23">
        <f>ROUND(E20*F20,2)</f>
        <v>0</v>
      </c>
      <c r="H20" s="23">
        <f>ROUND(E20-G20,2)</f>
        <v>132</v>
      </c>
    </row>
    <row r="21" spans="1:8" x14ac:dyDescent="0.3">
      <c r="A21" s="13" t="s">
        <v>20</v>
      </c>
      <c r="C21" s="23"/>
      <c r="E21" s="23"/>
    </row>
    <row r="22" spans="1:8" x14ac:dyDescent="0.3">
      <c r="A22" s="14" t="s">
        <v>22</v>
      </c>
      <c r="B22" s="14" t="s">
        <v>21</v>
      </c>
      <c r="C22" s="15">
        <v>36.200000000000003</v>
      </c>
      <c r="D22" s="14">
        <v>1.5</v>
      </c>
      <c r="E22" s="23">
        <f>ROUND(C22*D22,2)</f>
        <v>54.3</v>
      </c>
      <c r="F22" s="16">
        <v>0</v>
      </c>
      <c r="G22" s="23">
        <f>ROUND(E22*F22,2)</f>
        <v>0</v>
      </c>
      <c r="H22" s="23">
        <f>ROUND(E22-G22,2)</f>
        <v>54.3</v>
      </c>
    </row>
    <row r="23" spans="1:8" x14ac:dyDescent="0.3">
      <c r="A23" s="14" t="s">
        <v>103</v>
      </c>
      <c r="B23" s="14" t="s">
        <v>19</v>
      </c>
      <c r="C23" s="15">
        <v>4</v>
      </c>
      <c r="D23" s="14">
        <v>34.358199999999997</v>
      </c>
      <c r="E23" s="23">
        <f>ROUND(C23*D23,2)</f>
        <v>137.43</v>
      </c>
      <c r="F23" s="16">
        <v>0</v>
      </c>
      <c r="G23" s="23">
        <f>ROUND(E23*F23,2)</f>
        <v>0</v>
      </c>
      <c r="H23" s="23">
        <f>ROUND(E23-G23,2)</f>
        <v>137.43</v>
      </c>
    </row>
    <row r="24" spans="1:8" x14ac:dyDescent="0.3">
      <c r="A24" s="13" t="s">
        <v>23</v>
      </c>
      <c r="C24" s="23"/>
      <c r="E24" s="23"/>
    </row>
    <row r="25" spans="1:8" x14ac:dyDescent="0.3">
      <c r="A25" s="14" t="s">
        <v>71</v>
      </c>
      <c r="B25" s="14" t="s">
        <v>48</v>
      </c>
      <c r="C25" s="15">
        <v>20</v>
      </c>
      <c r="D25" s="14">
        <v>1</v>
      </c>
      <c r="E25" s="23">
        <f>ROUND(C25*D25,2)</f>
        <v>20</v>
      </c>
      <c r="F25" s="16">
        <v>0</v>
      </c>
      <c r="G25" s="23">
        <f>ROUND(E25*F25,2)</f>
        <v>0</v>
      </c>
      <c r="H25" s="23">
        <f>ROUND(E25-G25,2)</f>
        <v>20</v>
      </c>
    </row>
    <row r="26" spans="1:8" x14ac:dyDescent="0.3">
      <c r="A26" s="13" t="s">
        <v>24</v>
      </c>
      <c r="C26" s="23"/>
      <c r="E26" s="23"/>
    </row>
    <row r="27" spans="1:8" x14ac:dyDescent="0.3">
      <c r="A27" s="14" t="s">
        <v>59</v>
      </c>
      <c r="B27" s="14" t="s">
        <v>26</v>
      </c>
      <c r="C27" s="15">
        <v>14.29</v>
      </c>
      <c r="D27" s="14">
        <v>0.5</v>
      </c>
      <c r="E27" s="23">
        <f t="shared" ref="E27:E33" si="0">ROUND(C27*D27,2)</f>
        <v>7.15</v>
      </c>
      <c r="F27" s="16">
        <v>0</v>
      </c>
      <c r="G27" s="23">
        <f t="shared" ref="G27:G33" si="1">ROUND(E27*F27,2)</f>
        <v>0</v>
      </c>
      <c r="H27" s="23">
        <f t="shared" ref="H27:H33" si="2">ROUND(E27-G27,2)</f>
        <v>7.15</v>
      </c>
    </row>
    <row r="28" spans="1:8" x14ac:dyDescent="0.3">
      <c r="A28" s="14" t="s">
        <v>25</v>
      </c>
      <c r="B28" s="14" t="s">
        <v>18</v>
      </c>
      <c r="C28" s="15">
        <v>0.25</v>
      </c>
      <c r="D28" s="14">
        <v>32</v>
      </c>
      <c r="E28" s="23">
        <f t="shared" si="0"/>
        <v>8</v>
      </c>
      <c r="F28" s="16">
        <v>0</v>
      </c>
      <c r="G28" s="23">
        <f t="shared" si="1"/>
        <v>0</v>
      </c>
      <c r="H28" s="23">
        <f t="shared" si="2"/>
        <v>8</v>
      </c>
    </row>
    <row r="29" spans="1:8" x14ac:dyDescent="0.3">
      <c r="A29" s="14" t="s">
        <v>104</v>
      </c>
      <c r="B29" s="14" t="s">
        <v>26</v>
      </c>
      <c r="C29" s="15">
        <v>15.01</v>
      </c>
      <c r="D29" s="14">
        <v>1</v>
      </c>
      <c r="E29" s="23">
        <f t="shared" si="0"/>
        <v>15.01</v>
      </c>
      <c r="F29" s="16">
        <v>0</v>
      </c>
      <c r="G29" s="23">
        <f t="shared" si="1"/>
        <v>0</v>
      </c>
      <c r="H29" s="23">
        <f t="shared" si="2"/>
        <v>15.01</v>
      </c>
    </row>
    <row r="30" spans="1:8" x14ac:dyDescent="0.3">
      <c r="A30" s="14" t="s">
        <v>105</v>
      </c>
      <c r="B30" s="14" t="s">
        <v>18</v>
      </c>
      <c r="C30" s="15">
        <v>0.33</v>
      </c>
      <c r="D30" s="14">
        <v>48</v>
      </c>
      <c r="E30" s="23">
        <f t="shared" si="0"/>
        <v>15.84</v>
      </c>
      <c r="F30" s="16">
        <v>0</v>
      </c>
      <c r="G30" s="23">
        <f t="shared" si="1"/>
        <v>0</v>
      </c>
      <c r="H30" s="23">
        <f t="shared" si="2"/>
        <v>15.84</v>
      </c>
    </row>
    <row r="31" spans="1:8" x14ac:dyDescent="0.3">
      <c r="A31" s="14" t="s">
        <v>106</v>
      </c>
      <c r="B31" s="14" t="s">
        <v>26</v>
      </c>
      <c r="C31" s="15">
        <v>5.24</v>
      </c>
      <c r="D31" s="14">
        <v>2</v>
      </c>
      <c r="E31" s="23">
        <f t="shared" si="0"/>
        <v>10.48</v>
      </c>
      <c r="F31" s="16">
        <v>0</v>
      </c>
      <c r="G31" s="23">
        <f t="shared" si="1"/>
        <v>0</v>
      </c>
      <c r="H31" s="23">
        <f t="shared" si="2"/>
        <v>10.48</v>
      </c>
    </row>
    <row r="32" spans="1:8" x14ac:dyDescent="0.3">
      <c r="A32" s="14" t="s">
        <v>392</v>
      </c>
      <c r="B32" s="14" t="s">
        <v>26</v>
      </c>
      <c r="C32" s="15">
        <v>5.92</v>
      </c>
      <c r="D32" s="14">
        <v>7</v>
      </c>
      <c r="E32" s="23">
        <f t="shared" si="0"/>
        <v>41.44</v>
      </c>
      <c r="F32" s="16">
        <v>0</v>
      </c>
      <c r="G32" s="23">
        <f t="shared" si="1"/>
        <v>0</v>
      </c>
      <c r="H32" s="23">
        <f t="shared" si="2"/>
        <v>41.44</v>
      </c>
    </row>
    <row r="33" spans="1:8" x14ac:dyDescent="0.3">
      <c r="A33" s="14" t="s">
        <v>74</v>
      </c>
      <c r="B33" s="14" t="s">
        <v>26</v>
      </c>
      <c r="C33" s="15">
        <v>10.75</v>
      </c>
      <c r="D33" s="14">
        <v>2</v>
      </c>
      <c r="E33" s="23">
        <f t="shared" si="0"/>
        <v>21.5</v>
      </c>
      <c r="F33" s="16">
        <v>0</v>
      </c>
      <c r="G33" s="23">
        <f t="shared" si="1"/>
        <v>0</v>
      </c>
      <c r="H33" s="23">
        <f t="shared" si="2"/>
        <v>21.5</v>
      </c>
    </row>
    <row r="34" spans="1:8" x14ac:dyDescent="0.3">
      <c r="A34" s="13" t="s">
        <v>27</v>
      </c>
      <c r="C34" s="23"/>
      <c r="E34" s="23"/>
    </row>
    <row r="35" spans="1:8" x14ac:dyDescent="0.3">
      <c r="A35" s="14" t="s">
        <v>78</v>
      </c>
      <c r="B35" s="14" t="s">
        <v>29</v>
      </c>
      <c r="C35" s="15">
        <v>8.25</v>
      </c>
      <c r="D35" s="14">
        <v>2</v>
      </c>
      <c r="E35" s="23">
        <f t="shared" ref="E35:E43" si="3">ROUND(C35*D35,2)</f>
        <v>16.5</v>
      </c>
      <c r="F35" s="16">
        <v>0</v>
      </c>
      <c r="G35" s="23">
        <f t="shared" ref="G35:G43" si="4">ROUND(E35*F35,2)</f>
        <v>0</v>
      </c>
      <c r="H35" s="23">
        <f t="shared" ref="H35:H43" si="5">ROUND(E35-G35,2)</f>
        <v>16.5</v>
      </c>
    </row>
    <row r="36" spans="1:8" x14ac:dyDescent="0.3">
      <c r="A36" s="14" t="s">
        <v>107</v>
      </c>
      <c r="B36" s="14" t="s">
        <v>18</v>
      </c>
      <c r="C36" s="15">
        <v>1.51</v>
      </c>
      <c r="D36" s="14">
        <v>5.2</v>
      </c>
      <c r="E36" s="23">
        <f t="shared" si="3"/>
        <v>7.85</v>
      </c>
      <c r="F36" s="16">
        <v>0</v>
      </c>
      <c r="G36" s="23">
        <f t="shared" si="4"/>
        <v>0</v>
      </c>
      <c r="H36" s="23">
        <f t="shared" si="5"/>
        <v>7.85</v>
      </c>
    </row>
    <row r="37" spans="1:8" x14ac:dyDescent="0.3">
      <c r="A37" s="14" t="s">
        <v>79</v>
      </c>
      <c r="B37" s="14" t="s">
        <v>18</v>
      </c>
      <c r="C37" s="15">
        <v>5.95</v>
      </c>
      <c r="D37" s="14">
        <v>2</v>
      </c>
      <c r="E37" s="23">
        <f t="shared" si="3"/>
        <v>11.9</v>
      </c>
      <c r="F37" s="16">
        <v>0</v>
      </c>
      <c r="G37" s="23">
        <f t="shared" si="4"/>
        <v>0</v>
      </c>
      <c r="H37" s="23">
        <f t="shared" si="5"/>
        <v>11.9</v>
      </c>
    </row>
    <row r="38" spans="1:8" x14ac:dyDescent="0.3">
      <c r="A38" s="14" t="s">
        <v>108</v>
      </c>
      <c r="B38" s="14" t="s">
        <v>18</v>
      </c>
      <c r="C38" s="15">
        <v>1.26</v>
      </c>
      <c r="D38" s="14">
        <v>6</v>
      </c>
      <c r="E38" s="23">
        <f t="shared" si="3"/>
        <v>7.56</v>
      </c>
      <c r="F38" s="16">
        <v>0</v>
      </c>
      <c r="G38" s="23">
        <f t="shared" si="4"/>
        <v>0</v>
      </c>
      <c r="H38" s="23">
        <f t="shared" si="5"/>
        <v>7.56</v>
      </c>
    </row>
    <row r="39" spans="1:8" x14ac:dyDescent="0.3">
      <c r="A39" s="14" t="s">
        <v>109</v>
      </c>
      <c r="B39" s="14" t="s">
        <v>18</v>
      </c>
      <c r="C39" s="15">
        <v>0.79</v>
      </c>
      <c r="D39" s="14">
        <v>2</v>
      </c>
      <c r="E39" s="23">
        <f t="shared" si="3"/>
        <v>1.58</v>
      </c>
      <c r="F39" s="16">
        <v>0</v>
      </c>
      <c r="G39" s="23">
        <f t="shared" si="4"/>
        <v>0</v>
      </c>
      <c r="H39" s="23">
        <f t="shared" si="5"/>
        <v>1.58</v>
      </c>
    </row>
    <row r="40" spans="1:8" x14ac:dyDescent="0.3">
      <c r="A40" s="14" t="s">
        <v>110</v>
      </c>
      <c r="B40" s="14" t="s">
        <v>18</v>
      </c>
      <c r="C40" s="15">
        <v>0.56000000000000005</v>
      </c>
      <c r="D40" s="14">
        <v>12.8</v>
      </c>
      <c r="E40" s="23">
        <f t="shared" si="3"/>
        <v>7.17</v>
      </c>
      <c r="F40" s="16">
        <v>0</v>
      </c>
      <c r="G40" s="23">
        <f t="shared" si="4"/>
        <v>0</v>
      </c>
      <c r="H40" s="23">
        <f t="shared" si="5"/>
        <v>7.17</v>
      </c>
    </row>
    <row r="41" spans="1:8" x14ac:dyDescent="0.3">
      <c r="A41" s="14" t="s">
        <v>111</v>
      </c>
      <c r="B41" s="14" t="s">
        <v>18</v>
      </c>
      <c r="C41" s="15">
        <v>0.39</v>
      </c>
      <c r="D41" s="14">
        <v>1</v>
      </c>
      <c r="E41" s="23">
        <f t="shared" si="3"/>
        <v>0.39</v>
      </c>
      <c r="F41" s="16">
        <v>0</v>
      </c>
      <c r="G41" s="23">
        <f t="shared" si="4"/>
        <v>0</v>
      </c>
      <c r="H41" s="23">
        <f t="shared" si="5"/>
        <v>0.39</v>
      </c>
    </row>
    <row r="42" spans="1:8" x14ac:dyDescent="0.3">
      <c r="A42" s="14" t="s">
        <v>112</v>
      </c>
      <c r="B42" s="14" t="s">
        <v>48</v>
      </c>
      <c r="C42" s="15">
        <v>15</v>
      </c>
      <c r="D42" s="14">
        <v>1</v>
      </c>
      <c r="E42" s="23">
        <f t="shared" si="3"/>
        <v>15</v>
      </c>
      <c r="F42" s="16">
        <v>0</v>
      </c>
      <c r="G42" s="23">
        <f t="shared" si="4"/>
        <v>0</v>
      </c>
      <c r="H42" s="23">
        <f t="shared" si="5"/>
        <v>15</v>
      </c>
    </row>
    <row r="43" spans="1:8" x14ac:dyDescent="0.3">
      <c r="A43" s="14" t="s">
        <v>113</v>
      </c>
      <c r="B43" s="14" t="s">
        <v>18</v>
      </c>
      <c r="C43" s="15">
        <v>9.34</v>
      </c>
      <c r="D43" s="14">
        <v>1.5</v>
      </c>
      <c r="E43" s="23">
        <f t="shared" si="3"/>
        <v>14.01</v>
      </c>
      <c r="F43" s="16">
        <v>0</v>
      </c>
      <c r="G43" s="23">
        <f t="shared" si="4"/>
        <v>0</v>
      </c>
      <c r="H43" s="23">
        <f t="shared" si="5"/>
        <v>14.01</v>
      </c>
    </row>
    <row r="44" spans="1:8" x14ac:dyDescent="0.3">
      <c r="A44" s="13" t="s">
        <v>33</v>
      </c>
      <c r="C44" s="23"/>
      <c r="E44" s="23"/>
    </row>
    <row r="45" spans="1:8" x14ac:dyDescent="0.3">
      <c r="A45" s="14" t="s">
        <v>393</v>
      </c>
      <c r="B45" s="14" t="s">
        <v>60</v>
      </c>
      <c r="C45" s="15">
        <v>2.4300000000000002</v>
      </c>
      <c r="D45" s="14">
        <v>45</v>
      </c>
      <c r="E45" s="23">
        <f>ROUND(C45*D45,2)</f>
        <v>109.35</v>
      </c>
      <c r="F45" s="16">
        <v>0</v>
      </c>
      <c r="G45" s="23">
        <f>ROUND(E45*F45,2)</f>
        <v>0</v>
      </c>
      <c r="H45" s="23">
        <f>ROUND(E45-G45,2)</f>
        <v>109.35</v>
      </c>
    </row>
    <row r="46" spans="1:8" x14ac:dyDescent="0.3">
      <c r="A46" s="13" t="s">
        <v>85</v>
      </c>
      <c r="C46" s="23"/>
      <c r="E46" s="23"/>
    </row>
    <row r="47" spans="1:8" x14ac:dyDescent="0.3">
      <c r="A47" s="14" t="s">
        <v>86</v>
      </c>
      <c r="B47" s="14" t="s">
        <v>18</v>
      </c>
      <c r="C47" s="15">
        <v>7.0000000000000007E-2</v>
      </c>
      <c r="D47" s="14">
        <v>48</v>
      </c>
      <c r="E47" s="23">
        <f>ROUND(C47*D47,2)</f>
        <v>3.36</v>
      </c>
      <c r="F47" s="16">
        <v>0</v>
      </c>
      <c r="G47" s="23">
        <f>ROUND(E47*F47,2)</f>
        <v>0</v>
      </c>
      <c r="H47" s="23">
        <f>ROUND(E47-G47,2)</f>
        <v>3.36</v>
      </c>
    </row>
    <row r="48" spans="1:8" x14ac:dyDescent="0.3">
      <c r="A48" s="13" t="s">
        <v>114</v>
      </c>
      <c r="C48" s="23"/>
      <c r="E48" s="23"/>
    </row>
    <row r="49" spans="1:8" x14ac:dyDescent="0.3">
      <c r="A49" s="14" t="s">
        <v>115</v>
      </c>
      <c r="B49" s="14" t="s">
        <v>26</v>
      </c>
      <c r="C49" s="15">
        <v>3.3</v>
      </c>
      <c r="D49" s="14">
        <v>0.4</v>
      </c>
      <c r="E49" s="23">
        <f>ROUND(C49*D49,2)</f>
        <v>1.32</v>
      </c>
      <c r="F49" s="16">
        <v>0</v>
      </c>
      <c r="G49" s="23">
        <f>ROUND(E49*F49,2)</f>
        <v>0</v>
      </c>
      <c r="H49" s="23">
        <f>ROUND(E49-G49,2)</f>
        <v>1.32</v>
      </c>
    </row>
    <row r="50" spans="1:8" x14ac:dyDescent="0.3">
      <c r="A50" s="13" t="s">
        <v>61</v>
      </c>
      <c r="C50" s="23"/>
      <c r="E50" s="23"/>
    </row>
    <row r="51" spans="1:8" x14ac:dyDescent="0.3">
      <c r="A51" s="14" t="s">
        <v>62</v>
      </c>
      <c r="B51" s="14" t="s">
        <v>48</v>
      </c>
      <c r="C51" s="15">
        <v>7.5</v>
      </c>
      <c r="D51" s="14">
        <v>1</v>
      </c>
      <c r="E51" s="23">
        <f>ROUND(C51*D51,2)</f>
        <v>7.5</v>
      </c>
      <c r="F51" s="16">
        <v>0</v>
      </c>
      <c r="G51" s="23">
        <f>ROUND(E51*F51,2)</f>
        <v>0</v>
      </c>
      <c r="H51" s="23">
        <f>ROUND(E51-G51,2)</f>
        <v>7.5</v>
      </c>
    </row>
    <row r="52" spans="1:8" x14ac:dyDescent="0.3">
      <c r="A52" s="13" t="s">
        <v>87</v>
      </c>
      <c r="C52" s="23"/>
      <c r="E52" s="23"/>
    </row>
    <row r="53" spans="1:8" x14ac:dyDescent="0.3">
      <c r="A53" s="14" t="s">
        <v>88</v>
      </c>
      <c r="B53" s="14" t="s">
        <v>48</v>
      </c>
      <c r="C53" s="15">
        <v>1</v>
      </c>
      <c r="D53" s="14">
        <v>1</v>
      </c>
      <c r="E53" s="23">
        <f>ROUND(C53*D53,2)</f>
        <v>1</v>
      </c>
      <c r="F53" s="16">
        <v>0</v>
      </c>
      <c r="G53" s="23">
        <f>ROUND(E53*F53,2)</f>
        <v>0</v>
      </c>
      <c r="H53" s="23">
        <f>ROUND(E53-G53,2)</f>
        <v>1</v>
      </c>
    </row>
    <row r="54" spans="1:8" x14ac:dyDescent="0.3">
      <c r="A54" s="13" t="s">
        <v>34</v>
      </c>
      <c r="C54" s="23"/>
      <c r="E54" s="23"/>
    </row>
    <row r="55" spans="1:8" x14ac:dyDescent="0.3">
      <c r="A55" s="14" t="s">
        <v>35</v>
      </c>
      <c r="B55" s="14" t="s">
        <v>36</v>
      </c>
      <c r="C55" s="15">
        <v>65</v>
      </c>
      <c r="D55" s="14">
        <v>0.66600000000000004</v>
      </c>
      <c r="E55" s="23">
        <f>ROUND(C55*D55,2)</f>
        <v>43.29</v>
      </c>
      <c r="F55" s="16">
        <v>0</v>
      </c>
      <c r="G55" s="23">
        <f>ROUND(E55*F55,2)</f>
        <v>0</v>
      </c>
      <c r="H55" s="23">
        <f>ROUND(E55-G55,2)</f>
        <v>43.29</v>
      </c>
    </row>
    <row r="56" spans="1:8" x14ac:dyDescent="0.3">
      <c r="A56" s="13" t="s">
        <v>116</v>
      </c>
      <c r="C56" s="23"/>
      <c r="E56" s="23"/>
    </row>
    <row r="57" spans="1:8" x14ac:dyDescent="0.3">
      <c r="A57" s="14" t="s">
        <v>117</v>
      </c>
      <c r="B57" s="14" t="s">
        <v>48</v>
      </c>
      <c r="C57" s="15">
        <v>8</v>
      </c>
      <c r="D57" s="14">
        <v>1</v>
      </c>
      <c r="E57" s="23">
        <f>ROUND(C57*D57,2)</f>
        <v>8</v>
      </c>
      <c r="F57" s="16">
        <v>0</v>
      </c>
      <c r="G57" s="23">
        <f>ROUND(E57*F57,2)</f>
        <v>0</v>
      </c>
      <c r="H57" s="23">
        <f>ROUND(E57-G57,2)</f>
        <v>8</v>
      </c>
    </row>
    <row r="58" spans="1:8" x14ac:dyDescent="0.3">
      <c r="A58" s="13" t="s">
        <v>118</v>
      </c>
      <c r="C58" s="23"/>
      <c r="E58" s="23"/>
    </row>
    <row r="59" spans="1:8" x14ac:dyDescent="0.3">
      <c r="A59" s="14" t="s">
        <v>119</v>
      </c>
      <c r="B59" s="14" t="s">
        <v>48</v>
      </c>
      <c r="C59" s="15">
        <v>10</v>
      </c>
      <c r="D59" s="14">
        <v>0.33300000000000002</v>
      </c>
      <c r="E59" s="23">
        <f>ROUND(C59*D59,2)</f>
        <v>3.33</v>
      </c>
      <c r="F59" s="16">
        <v>0</v>
      </c>
      <c r="G59" s="23">
        <f>ROUND(E59*F59,2)</f>
        <v>0</v>
      </c>
      <c r="H59" s="23">
        <f>ROUND(E59-G59,2)</f>
        <v>3.33</v>
      </c>
    </row>
    <row r="60" spans="1:8" x14ac:dyDescent="0.3">
      <c r="A60" s="13" t="s">
        <v>37</v>
      </c>
      <c r="C60" s="23"/>
      <c r="E60" s="23"/>
    </row>
    <row r="61" spans="1:8" x14ac:dyDescent="0.3">
      <c r="A61" s="14" t="s">
        <v>38</v>
      </c>
      <c r="B61" s="14" t="s">
        <v>39</v>
      </c>
      <c r="C61" s="15">
        <v>17.940000000000001</v>
      </c>
      <c r="D61" s="14">
        <v>0.39929999999999999</v>
      </c>
      <c r="E61" s="23">
        <f>ROUND(C61*D61,2)</f>
        <v>7.16</v>
      </c>
      <c r="F61" s="16">
        <v>0</v>
      </c>
      <c r="G61" s="23">
        <f>ROUND(E61*F61,2)</f>
        <v>0</v>
      </c>
      <c r="H61" s="23">
        <f>ROUND(E61-G61,2)</f>
        <v>7.16</v>
      </c>
    </row>
    <row r="62" spans="1:8" x14ac:dyDescent="0.3">
      <c r="A62" s="14" t="s">
        <v>91</v>
      </c>
      <c r="B62" s="14" t="s">
        <v>39</v>
      </c>
      <c r="C62" s="15">
        <v>17.940000000000001</v>
      </c>
      <c r="D62" s="14">
        <v>0.20760000000000001</v>
      </c>
      <c r="E62" s="23">
        <f>ROUND(C62*D62,2)</f>
        <v>3.72</v>
      </c>
      <c r="F62" s="16">
        <v>0</v>
      </c>
      <c r="G62" s="23">
        <f>ROUND(E62*F62,2)</f>
        <v>0</v>
      </c>
      <c r="H62" s="23">
        <f>ROUND(E62-G62,2)</f>
        <v>3.72</v>
      </c>
    </row>
    <row r="63" spans="1:8" x14ac:dyDescent="0.3">
      <c r="A63" s="13" t="s">
        <v>43</v>
      </c>
      <c r="C63" s="23"/>
      <c r="E63" s="23"/>
    </row>
    <row r="64" spans="1:8" x14ac:dyDescent="0.3">
      <c r="A64" s="14" t="s">
        <v>42</v>
      </c>
      <c r="B64" s="14" t="s">
        <v>39</v>
      </c>
      <c r="C64" s="15">
        <v>9.06</v>
      </c>
      <c r="D64" s="14">
        <v>0.1236</v>
      </c>
      <c r="E64" s="23">
        <f>ROUND(C64*D64,2)</f>
        <v>1.1200000000000001</v>
      </c>
      <c r="F64" s="16">
        <v>0</v>
      </c>
      <c r="G64" s="23">
        <f>ROUND(E64*F64,2)</f>
        <v>0</v>
      </c>
      <c r="H64" s="23">
        <f>ROUND(E64-G64,2)</f>
        <v>1.1200000000000001</v>
      </c>
    </row>
    <row r="65" spans="1:8" x14ac:dyDescent="0.3">
      <c r="A65" s="14" t="s">
        <v>91</v>
      </c>
      <c r="B65" s="14" t="s">
        <v>39</v>
      </c>
      <c r="C65" s="15">
        <v>9.06</v>
      </c>
      <c r="D65" s="14">
        <v>0.18990000000000001</v>
      </c>
      <c r="E65" s="23">
        <f>ROUND(C65*D65,2)</f>
        <v>1.72</v>
      </c>
      <c r="F65" s="16">
        <v>0</v>
      </c>
      <c r="G65" s="23">
        <f>ROUND(E65*F65,2)</f>
        <v>0</v>
      </c>
      <c r="H65" s="23">
        <f>ROUND(E65-G65,2)</f>
        <v>1.72</v>
      </c>
    </row>
    <row r="66" spans="1:8" x14ac:dyDescent="0.3">
      <c r="A66" s="14" t="s">
        <v>44</v>
      </c>
      <c r="B66" s="14" t="s">
        <v>39</v>
      </c>
      <c r="C66" s="15">
        <v>17.920000000000002</v>
      </c>
      <c r="D66" s="14">
        <v>0.48549999999999999</v>
      </c>
      <c r="E66" s="23">
        <f>ROUND(C66*D66,2)</f>
        <v>8.6999999999999993</v>
      </c>
      <c r="F66" s="16">
        <v>0</v>
      </c>
      <c r="G66" s="23">
        <f>ROUND(E66*F66,2)</f>
        <v>0</v>
      </c>
      <c r="H66" s="23">
        <f>ROUND(E66-G66,2)</f>
        <v>8.6999999999999993</v>
      </c>
    </row>
    <row r="67" spans="1:8" x14ac:dyDescent="0.3">
      <c r="A67" s="13" t="s">
        <v>45</v>
      </c>
      <c r="C67" s="23"/>
      <c r="E67" s="23"/>
    </row>
    <row r="68" spans="1:8" x14ac:dyDescent="0.3">
      <c r="A68" s="14" t="s">
        <v>38</v>
      </c>
      <c r="B68" s="14" t="s">
        <v>19</v>
      </c>
      <c r="C68" s="15">
        <v>3.44</v>
      </c>
      <c r="D68" s="14">
        <v>6.1665000000000001</v>
      </c>
      <c r="E68" s="23">
        <f>ROUND(C68*D68,2)</f>
        <v>21.21</v>
      </c>
      <c r="F68" s="16">
        <v>0</v>
      </c>
      <c r="G68" s="23">
        <f>ROUND(E68*F68,2)</f>
        <v>0</v>
      </c>
      <c r="H68" s="23">
        <f>ROUND(E68-G68,2)</f>
        <v>21.21</v>
      </c>
    </row>
    <row r="69" spans="1:8" x14ac:dyDescent="0.3">
      <c r="A69" s="14" t="s">
        <v>91</v>
      </c>
      <c r="B69" s="14" t="s">
        <v>19</v>
      </c>
      <c r="C69" s="15">
        <v>3.44</v>
      </c>
      <c r="D69" s="14">
        <v>4.8836000000000004</v>
      </c>
      <c r="E69" s="23">
        <f>ROUND(C69*D69,2)</f>
        <v>16.8</v>
      </c>
      <c r="F69" s="16">
        <v>0</v>
      </c>
      <c r="G69" s="23">
        <f>ROUND(E69*F69,2)</f>
        <v>0</v>
      </c>
      <c r="H69" s="23">
        <f>ROUND(E69-G69,2)</f>
        <v>16.8</v>
      </c>
    </row>
    <row r="70" spans="1:8" x14ac:dyDescent="0.3">
      <c r="A70" s="13" t="s">
        <v>47</v>
      </c>
      <c r="C70" s="23"/>
      <c r="E70" s="23"/>
    </row>
    <row r="71" spans="1:8" x14ac:dyDescent="0.3">
      <c r="A71" s="14" t="s">
        <v>42</v>
      </c>
      <c r="B71" s="14" t="s">
        <v>48</v>
      </c>
      <c r="C71" s="15">
        <v>10.79</v>
      </c>
      <c r="D71" s="14">
        <v>1</v>
      </c>
      <c r="E71" s="23">
        <f>ROUND(C71*D71,2)</f>
        <v>10.79</v>
      </c>
      <c r="F71" s="16">
        <v>0</v>
      </c>
      <c r="G71" s="23">
        <f>ROUND(E71*F71,2)</f>
        <v>0</v>
      </c>
      <c r="H71" s="23">
        <f t="shared" ref="H71:H76" si="6">ROUND(E71-G71,2)</f>
        <v>10.79</v>
      </c>
    </row>
    <row r="72" spans="1:8" x14ac:dyDescent="0.3">
      <c r="A72" s="14" t="s">
        <v>38</v>
      </c>
      <c r="B72" s="14" t="s">
        <v>48</v>
      </c>
      <c r="C72" s="15">
        <v>4.47</v>
      </c>
      <c r="D72" s="14">
        <v>1</v>
      </c>
      <c r="E72" s="23">
        <f>ROUND(C72*D72,2)</f>
        <v>4.47</v>
      </c>
      <c r="F72" s="16">
        <v>0</v>
      </c>
      <c r="G72" s="23">
        <f>ROUND(E72*F72,2)</f>
        <v>0</v>
      </c>
      <c r="H72" s="23">
        <f t="shared" si="6"/>
        <v>4.47</v>
      </c>
    </row>
    <row r="73" spans="1:8" x14ac:dyDescent="0.3">
      <c r="A73" s="14" t="s">
        <v>91</v>
      </c>
      <c r="B73" s="14" t="s">
        <v>48</v>
      </c>
      <c r="C73" s="15">
        <v>25.96</v>
      </c>
      <c r="D73" s="14">
        <v>1</v>
      </c>
      <c r="E73" s="23">
        <f>ROUND(C73*D73,2)</f>
        <v>25.96</v>
      </c>
      <c r="F73" s="16">
        <v>0</v>
      </c>
      <c r="G73" s="23">
        <f>ROUND(E73*F73,2)</f>
        <v>0</v>
      </c>
      <c r="H73" s="23">
        <f t="shared" si="6"/>
        <v>25.96</v>
      </c>
    </row>
    <row r="74" spans="1:8" x14ac:dyDescent="0.3">
      <c r="A74" s="9" t="s">
        <v>49</v>
      </c>
      <c r="B74" s="9" t="s">
        <v>48</v>
      </c>
      <c r="C74" s="10">
        <v>33.07</v>
      </c>
      <c r="D74" s="9">
        <v>1</v>
      </c>
      <c r="E74" s="22">
        <f>ROUND(C74*D74,2)</f>
        <v>33.07</v>
      </c>
      <c r="F74" s="11">
        <v>0</v>
      </c>
      <c r="G74" s="22">
        <f>ROUND(E74*F74,2)</f>
        <v>0</v>
      </c>
      <c r="H74" s="22">
        <f t="shared" si="6"/>
        <v>33.07</v>
      </c>
    </row>
    <row r="75" spans="1:8" x14ac:dyDescent="0.3">
      <c r="A75" s="7" t="s">
        <v>50</v>
      </c>
      <c r="C75" s="23"/>
      <c r="E75" s="23">
        <f>SUM(E13:E74)</f>
        <v>929.40000000000009</v>
      </c>
      <c r="G75" s="12">
        <f>SUM(G13:G74)</f>
        <v>0</v>
      </c>
      <c r="H75" s="12">
        <f t="shared" si="6"/>
        <v>929.4</v>
      </c>
    </row>
    <row r="76" spans="1:8" x14ac:dyDescent="0.3">
      <c r="A76" s="7" t="s">
        <v>51</v>
      </c>
      <c r="C76" s="23"/>
      <c r="E76" s="23">
        <f>+E9-E75</f>
        <v>136.79999999999995</v>
      </c>
      <c r="G76" s="12">
        <f>+G9-G75</f>
        <v>0</v>
      </c>
      <c r="H76" s="12">
        <f t="shared" si="6"/>
        <v>136.80000000000001</v>
      </c>
    </row>
    <row r="77" spans="1:8" x14ac:dyDescent="0.3">
      <c r="A77" t="s">
        <v>12</v>
      </c>
      <c r="C77" s="23"/>
      <c r="E77" s="23"/>
    </row>
    <row r="78" spans="1:8" x14ac:dyDescent="0.3">
      <c r="A78" s="7" t="s">
        <v>52</v>
      </c>
      <c r="C78" s="23"/>
      <c r="E78" s="23"/>
    </row>
    <row r="79" spans="1:8" x14ac:dyDescent="0.3">
      <c r="A79" s="14" t="s">
        <v>42</v>
      </c>
      <c r="B79" s="14" t="s">
        <v>48</v>
      </c>
      <c r="C79" s="15">
        <v>19.47</v>
      </c>
      <c r="D79" s="14">
        <v>1</v>
      </c>
      <c r="E79" s="23">
        <f>ROUND(C79*D79,2)</f>
        <v>19.47</v>
      </c>
      <c r="F79" s="16">
        <v>0</v>
      </c>
      <c r="G79" s="23">
        <f>ROUND(E79*F79,2)</f>
        <v>0</v>
      </c>
      <c r="H79" s="23">
        <f t="shared" ref="H79:H84" si="7">ROUND(E79-G79,2)</f>
        <v>19.47</v>
      </c>
    </row>
    <row r="80" spans="1:8" x14ac:dyDescent="0.3">
      <c r="A80" s="14" t="s">
        <v>38</v>
      </c>
      <c r="B80" s="14" t="s">
        <v>48</v>
      </c>
      <c r="C80" s="15">
        <v>34.46</v>
      </c>
      <c r="D80" s="14">
        <v>1</v>
      </c>
      <c r="E80" s="23">
        <f>ROUND(C80*D80,2)</f>
        <v>34.46</v>
      </c>
      <c r="F80" s="16">
        <v>0</v>
      </c>
      <c r="G80" s="23">
        <f>ROUND(E80*F80,2)</f>
        <v>0</v>
      </c>
      <c r="H80" s="23">
        <f t="shared" si="7"/>
        <v>34.46</v>
      </c>
    </row>
    <row r="81" spans="1:8" x14ac:dyDescent="0.3">
      <c r="A81" s="9" t="s">
        <v>91</v>
      </c>
      <c r="B81" s="9" t="s">
        <v>48</v>
      </c>
      <c r="C81" s="10">
        <v>126.29</v>
      </c>
      <c r="D81" s="9">
        <v>1</v>
      </c>
      <c r="E81" s="22">
        <f>ROUND(C81*D81,2)</f>
        <v>126.29</v>
      </c>
      <c r="F81" s="11">
        <v>0</v>
      </c>
      <c r="G81" s="22">
        <f>ROUND(E81*F81,2)</f>
        <v>0</v>
      </c>
      <c r="H81" s="22">
        <f t="shared" si="7"/>
        <v>126.29</v>
      </c>
    </row>
    <row r="82" spans="1:8" x14ac:dyDescent="0.3">
      <c r="A82" s="7" t="s">
        <v>53</v>
      </c>
      <c r="C82" s="23"/>
      <c r="E82" s="23">
        <f>SUM(E79:E81)</f>
        <v>180.22</v>
      </c>
      <c r="G82" s="12">
        <f>SUM(G79:G81)</f>
        <v>0</v>
      </c>
      <c r="H82" s="12">
        <f t="shared" si="7"/>
        <v>180.22</v>
      </c>
    </row>
    <row r="83" spans="1:8" x14ac:dyDescent="0.3">
      <c r="A83" s="7" t="s">
        <v>54</v>
      </c>
      <c r="C83" s="23"/>
      <c r="E83" s="23">
        <f>+E75+E82</f>
        <v>1109.6200000000001</v>
      </c>
      <c r="G83" s="12">
        <f>+G75+G82</f>
        <v>0</v>
      </c>
      <c r="H83" s="12">
        <f t="shared" si="7"/>
        <v>1109.6199999999999</v>
      </c>
    </row>
    <row r="84" spans="1:8" x14ac:dyDescent="0.3">
      <c r="A84" s="7" t="s">
        <v>55</v>
      </c>
      <c r="C84" s="23"/>
      <c r="E84" s="23">
        <f>+E9-E83</f>
        <v>-43.420000000000073</v>
      </c>
      <c r="G84" s="12">
        <f>+G9-G83</f>
        <v>0</v>
      </c>
      <c r="H84" s="12">
        <f t="shared" si="7"/>
        <v>-43.42</v>
      </c>
    </row>
    <row r="85" spans="1:8" x14ac:dyDescent="0.3">
      <c r="A85" t="s">
        <v>120</v>
      </c>
      <c r="C85" s="23"/>
      <c r="E85" s="23"/>
    </row>
    <row r="86" spans="1:8" x14ac:dyDescent="0.3">
      <c r="A86" t="s">
        <v>425</v>
      </c>
      <c r="C86" s="23"/>
      <c r="E86" s="23"/>
    </row>
    <row r="87" spans="1:8" x14ac:dyDescent="0.3">
      <c r="C87" s="23"/>
      <c r="E87" s="23"/>
    </row>
    <row r="88" spans="1:8" x14ac:dyDescent="0.3">
      <c r="A88" s="7" t="s">
        <v>121</v>
      </c>
      <c r="C88" s="23"/>
      <c r="E88" s="23"/>
    </row>
    <row r="89" spans="1:8" x14ac:dyDescent="0.3">
      <c r="A89" s="7" t="s">
        <v>122</v>
      </c>
      <c r="C89" s="23"/>
      <c r="E89" s="23"/>
    </row>
    <row r="98" spans="1:9" x14ac:dyDescent="0.3">
      <c r="A98" t="str" cm="1">
        <f t="array" aca="1" ref="A98" ca="1">MID(CELL("filename",A1),FIND("]",CELL("filename",A1))+1,256)</f>
        <v>cotton11</v>
      </c>
    </row>
    <row r="99" spans="1:9" x14ac:dyDescent="0.3">
      <c r="A99" s="7" t="s">
        <v>50</v>
      </c>
      <c r="E99" s="25">
        <f>VLOOKUP(A99,$A$1:$H$98,5,FALSE)</f>
        <v>929.40000000000009</v>
      </c>
    </row>
    <row r="100" spans="1:9" x14ac:dyDescent="0.3">
      <c r="A100" s="7" t="s">
        <v>293</v>
      </c>
      <c r="E100" s="25">
        <f>VLOOKUP(A100,$A$1:$H$98,5,FALSE)</f>
        <v>180.22</v>
      </c>
    </row>
    <row r="101" spans="1:9" x14ac:dyDescent="0.3">
      <c r="A101" s="7" t="s">
        <v>294</v>
      </c>
      <c r="E101" s="25">
        <f t="shared" ref="E101:E102" si="8">VLOOKUP(A101,$A$1:$H$98,5,FALSE)</f>
        <v>1109.6200000000001</v>
      </c>
    </row>
    <row r="102" spans="1:9" x14ac:dyDescent="0.3">
      <c r="A102" s="7" t="s">
        <v>55</v>
      </c>
      <c r="E102" s="25">
        <f t="shared" si="8"/>
        <v>-43.420000000000073</v>
      </c>
    </row>
    <row r="103" spans="1:9" x14ac:dyDescent="0.3">
      <c r="A103" s="21" t="s">
        <v>255</v>
      </c>
    </row>
    <row r="104" spans="1:9" x14ac:dyDescent="0.3">
      <c r="A104" s="21" t="s">
        <v>255</v>
      </c>
    </row>
    <row r="105" spans="1:9" x14ac:dyDescent="0.3">
      <c r="A105" s="25">
        <f>E102</f>
        <v>-43.420000000000073</v>
      </c>
      <c r="B105" s="25">
        <f ca="1">C105-Calculator!$B$16</f>
        <v>-0.15999999999999998</v>
      </c>
      <c r="C105" s="25">
        <f ca="1">D105-Calculator!$B$16</f>
        <v>0.14000000000000001</v>
      </c>
      <c r="D105" s="25">
        <f ca="1">E105-Calculator!$B$16</f>
        <v>0.44</v>
      </c>
      <c r="E105" s="25" cm="1">
        <f t="array" aca="1" ref="E105" ca="1">IF(MID(CELL("filename",A1),FIND("]",CELL("filename",A1))+1,256)=Calculator!AR2,Calculator!B15,C7)</f>
        <v>0.74</v>
      </c>
      <c r="F105" s="25">
        <f ca="1">E105+Calculator!$B$16</f>
        <v>1.04</v>
      </c>
      <c r="G105" s="25">
        <f ca="1">F105+Calculator!$B$16</f>
        <v>1.34</v>
      </c>
      <c r="H105" s="25">
        <f ca="1">G105+Calculator!$B$16</f>
        <v>1.6400000000000001</v>
      </c>
    </row>
    <row r="106" spans="1:9" x14ac:dyDescent="0.3">
      <c r="A106">
        <f ca="1">A107-Calculator!$B$12</f>
        <v>1185</v>
      </c>
      <c r="B106" s="12">
        <f t="dataTable" ref="B106:H112" dt2D="1" dtr="1" r1="C7" r2="D7" ca="1"/>
        <v>-1121.0200000000002</v>
      </c>
      <c r="C106" s="12">
        <v>-1832.0200000000002</v>
      </c>
      <c r="D106" s="12">
        <v>-2187.52</v>
      </c>
      <c r="E106" s="12">
        <v>-2187.52</v>
      </c>
      <c r="F106" s="12">
        <v>-1832.0200000000002</v>
      </c>
      <c r="G106" s="12">
        <v>-1121.0200000000002</v>
      </c>
      <c r="H106" s="12">
        <v>-54.520000000000209</v>
      </c>
      <c r="I106" s="12"/>
    </row>
    <row r="107" spans="1:9" x14ac:dyDescent="0.3">
      <c r="A107">
        <f ca="1">A108-Calculator!$B$12</f>
        <v>1190</v>
      </c>
      <c r="B107" s="12">
        <v>-1119.42</v>
      </c>
      <c r="C107" s="12">
        <v>-1824.42</v>
      </c>
      <c r="D107" s="12">
        <v>-2176.92</v>
      </c>
      <c r="E107" s="12">
        <v>-2176.92</v>
      </c>
      <c r="F107" s="12">
        <v>-1824.42</v>
      </c>
      <c r="G107" s="12">
        <v>-1119.42</v>
      </c>
      <c r="H107" s="12">
        <v>-61.920000000000073</v>
      </c>
      <c r="I107" s="12"/>
    </row>
    <row r="108" spans="1:9" x14ac:dyDescent="0.3">
      <c r="A108">
        <f ca="1">A109-Calculator!$B$12</f>
        <v>1195</v>
      </c>
      <c r="B108" s="12">
        <v>-1118.6200000000001</v>
      </c>
      <c r="C108" s="12">
        <v>-1820.6200000000001</v>
      </c>
      <c r="D108" s="12">
        <v>-2171.62</v>
      </c>
      <c r="E108" s="12">
        <v>-2171.62</v>
      </c>
      <c r="F108" s="12">
        <v>-1820.6200000000001</v>
      </c>
      <c r="G108" s="12">
        <v>-1118.6200000000001</v>
      </c>
      <c r="H108" s="12">
        <v>-65.620000000000118</v>
      </c>
      <c r="I108" s="12"/>
    </row>
    <row r="109" spans="1:9" x14ac:dyDescent="0.3">
      <c r="A109" cm="1">
        <f t="array" aca="1" ref="A109" ca="1">IF(MID(CELL("filename",A1),FIND("]",CELL("filename",A1))+1,256)=Calculator!AR2,Calculator!B11,D7)</f>
        <v>1200</v>
      </c>
      <c r="B109" s="12">
        <v>-1118.6200000000001</v>
      </c>
      <c r="C109" s="12">
        <v>-1820.6200000000001</v>
      </c>
      <c r="D109" s="12">
        <v>-2171.62</v>
      </c>
      <c r="E109" s="12">
        <v>-2171.62</v>
      </c>
      <c r="F109" s="12">
        <v>-1820.6200000000001</v>
      </c>
      <c r="G109" s="12">
        <v>-1118.6200000000001</v>
      </c>
      <c r="H109" s="12">
        <v>-65.620000000000118</v>
      </c>
      <c r="I109" s="12"/>
    </row>
    <row r="110" spans="1:9" x14ac:dyDescent="0.3">
      <c r="A110">
        <f ca="1">A109+Calculator!$B$12</f>
        <v>1205</v>
      </c>
      <c r="B110" s="12">
        <v>-1119.42</v>
      </c>
      <c r="C110" s="12">
        <v>-1824.42</v>
      </c>
      <c r="D110" s="12">
        <v>-2176.92</v>
      </c>
      <c r="E110" s="12">
        <v>-2176.92</v>
      </c>
      <c r="F110" s="12">
        <v>-1824.42</v>
      </c>
      <c r="G110" s="12">
        <v>-1119.42</v>
      </c>
      <c r="H110" s="12">
        <v>-61.920000000000073</v>
      </c>
      <c r="I110" s="12"/>
    </row>
    <row r="111" spans="1:9" x14ac:dyDescent="0.3">
      <c r="A111">
        <f ca="1">A110+Calculator!$B$12</f>
        <v>1210</v>
      </c>
      <c r="B111" s="12">
        <v>-1121.0200000000002</v>
      </c>
      <c r="C111" s="12">
        <v>-1832.0200000000002</v>
      </c>
      <c r="D111" s="12">
        <v>-2187.52</v>
      </c>
      <c r="E111" s="12">
        <v>-2187.52</v>
      </c>
      <c r="F111" s="12">
        <v>-1832.0200000000002</v>
      </c>
      <c r="G111" s="12">
        <v>-1121.0200000000002</v>
      </c>
      <c r="H111" s="12">
        <v>-54.520000000000209</v>
      </c>
      <c r="I111" s="12"/>
    </row>
    <row r="112" spans="1:9" x14ac:dyDescent="0.3">
      <c r="A112">
        <f ca="1">A111+Calculator!$B$12</f>
        <v>1215</v>
      </c>
      <c r="B112" s="12">
        <v>-1123.42</v>
      </c>
      <c r="C112" s="12">
        <v>-1843.42</v>
      </c>
      <c r="D112" s="12">
        <v>-2203.42</v>
      </c>
      <c r="E112" s="12">
        <v>-2203.42</v>
      </c>
      <c r="F112" s="12">
        <v>-1843.42</v>
      </c>
      <c r="G112" s="12">
        <v>-1123.42</v>
      </c>
      <c r="H112" s="12">
        <v>-43.420000000000073</v>
      </c>
      <c r="I112" s="12"/>
    </row>
    <row r="114" spans="1:14" x14ac:dyDescent="0.3">
      <c r="K114" s="21"/>
    </row>
    <row r="115" spans="1:14" x14ac:dyDescent="0.3">
      <c r="A115" s="21" t="s">
        <v>256</v>
      </c>
    </row>
    <row r="116" spans="1:14" x14ac:dyDescent="0.3">
      <c r="A116" s="25">
        <f>E102</f>
        <v>-43.420000000000073</v>
      </c>
      <c r="B116">
        <f ca="1">C116-Calculator!$C$28</f>
        <v>0.41000000000000003</v>
      </c>
      <c r="C116">
        <f ca="1">D116-Calculator!$C$28</f>
        <v>0.52</v>
      </c>
      <c r="D116">
        <f ca="1">E116-Calculator!$C$28</f>
        <v>0.63</v>
      </c>
      <c r="E116" cm="1">
        <f t="array" aca="1" ref="E116" ca="1">IF(MID(CELL("filename",A1),FIND("]",CELL("filename",A1))+1,256)=Calculator!AS2,Calculator!B28,C7)</f>
        <v>0.74</v>
      </c>
      <c r="F116">
        <f ca="1">E116+Calculator!$C$28</f>
        <v>0.85</v>
      </c>
      <c r="G116">
        <f ca="1">F116+Calculator!$C$28</f>
        <v>0.96</v>
      </c>
      <c r="H116">
        <f ca="1">G116+Calculator!$C$28</f>
        <v>1.07</v>
      </c>
      <c r="N116" s="12"/>
    </row>
    <row r="117" spans="1:14" x14ac:dyDescent="0.3">
      <c r="A117">
        <f ca="1">A118-Calculator!$B$25</f>
        <v>1185</v>
      </c>
      <c r="B117" s="12">
        <f t="dataTable" ref="B117:H123" dt2D="1" dtr="1" r1="C7" r2="D7" ca="1"/>
        <v>-445.57000000000016</v>
      </c>
      <c r="C117" s="12">
        <v>-706.2700000000001</v>
      </c>
      <c r="D117" s="12">
        <v>-836.62000000000012</v>
      </c>
      <c r="E117" s="12">
        <v>-836.62000000000012</v>
      </c>
      <c r="F117" s="12">
        <v>-706.2700000000001</v>
      </c>
      <c r="G117" s="12">
        <v>-445.57000000000016</v>
      </c>
      <c r="H117" s="12">
        <v>-54.520000000000209</v>
      </c>
      <c r="N117" s="12"/>
    </row>
    <row r="118" spans="1:14" x14ac:dyDescent="0.3">
      <c r="A118">
        <f ca="1">A119-Calculator!$B$25</f>
        <v>1190</v>
      </c>
      <c r="B118" s="12">
        <v>-449.67000000000007</v>
      </c>
      <c r="C118" s="12">
        <v>-708.17000000000007</v>
      </c>
      <c r="D118" s="12">
        <v>-837.42000000000007</v>
      </c>
      <c r="E118" s="12">
        <v>-837.42000000000007</v>
      </c>
      <c r="F118" s="12">
        <v>-708.17000000000007</v>
      </c>
      <c r="G118" s="12">
        <v>-449.67000000000007</v>
      </c>
      <c r="H118" s="12">
        <v>-61.920000000000073</v>
      </c>
      <c r="N118" s="12"/>
    </row>
    <row r="119" spans="1:14" x14ac:dyDescent="0.3">
      <c r="A119">
        <f ca="1">A120-Calculator!$B$25</f>
        <v>1195</v>
      </c>
      <c r="B119" s="12">
        <v>-451.72000000000014</v>
      </c>
      <c r="C119" s="12">
        <v>-709.12000000000012</v>
      </c>
      <c r="D119" s="12">
        <v>-837.82000000000016</v>
      </c>
      <c r="E119" s="12">
        <v>-837.82000000000016</v>
      </c>
      <c r="F119" s="12">
        <v>-709.12000000000012</v>
      </c>
      <c r="G119" s="12">
        <v>-451.72000000000014</v>
      </c>
      <c r="H119" s="12">
        <v>-65.620000000000118</v>
      </c>
      <c r="N119" s="12"/>
    </row>
    <row r="120" spans="1:14" x14ac:dyDescent="0.3">
      <c r="A120" cm="1">
        <f t="array" aca="1" ref="A120" ca="1">IF(MID(CELL("filename",A1),FIND("]",CELL("filename",A1))+1,256)=Calculator!AS2,Calculator!B24,D7)</f>
        <v>1200</v>
      </c>
      <c r="B120" s="12">
        <v>-451.72000000000014</v>
      </c>
      <c r="C120" s="12">
        <v>-709.12000000000012</v>
      </c>
      <c r="D120" s="12">
        <v>-837.82000000000016</v>
      </c>
      <c r="E120" s="12">
        <v>-837.82000000000016</v>
      </c>
      <c r="F120" s="12">
        <v>-709.12000000000012</v>
      </c>
      <c r="G120" s="12">
        <v>-451.72000000000014</v>
      </c>
      <c r="H120" s="12">
        <v>-65.620000000000118</v>
      </c>
      <c r="N120" s="12"/>
    </row>
    <row r="121" spans="1:14" x14ac:dyDescent="0.3">
      <c r="A121">
        <f ca="1">A120+Calculator!$B$25</f>
        <v>1205</v>
      </c>
      <c r="B121" s="12">
        <v>-449.67000000000007</v>
      </c>
      <c r="C121" s="12">
        <v>-708.17000000000007</v>
      </c>
      <c r="D121" s="12">
        <v>-837.42000000000007</v>
      </c>
      <c r="E121" s="12">
        <v>-837.42000000000007</v>
      </c>
      <c r="F121" s="12">
        <v>-708.17000000000007</v>
      </c>
      <c r="G121" s="12">
        <v>-449.67000000000007</v>
      </c>
      <c r="H121" s="12">
        <v>-61.920000000000073</v>
      </c>
      <c r="N121" s="12"/>
    </row>
    <row r="122" spans="1:14" x14ac:dyDescent="0.3">
      <c r="A122">
        <f ca="1">A121+Calculator!$B$25</f>
        <v>1210</v>
      </c>
      <c r="B122" s="12">
        <v>-445.57000000000016</v>
      </c>
      <c r="C122" s="12">
        <v>-706.2700000000001</v>
      </c>
      <c r="D122" s="12">
        <v>-836.62000000000012</v>
      </c>
      <c r="E122" s="12">
        <v>-836.62000000000012</v>
      </c>
      <c r="F122" s="12">
        <v>-706.2700000000001</v>
      </c>
      <c r="G122" s="12">
        <v>-445.57000000000016</v>
      </c>
      <c r="H122" s="12">
        <v>-54.520000000000209</v>
      </c>
      <c r="N122" s="12"/>
    </row>
    <row r="123" spans="1:14" x14ac:dyDescent="0.3">
      <c r="A123">
        <f ca="1">A122+Calculator!$B$25</f>
        <v>1215</v>
      </c>
      <c r="B123" s="12">
        <v>-439.42000000000007</v>
      </c>
      <c r="C123" s="12">
        <v>-703.42000000000007</v>
      </c>
      <c r="D123" s="12">
        <v>-835.42000000000007</v>
      </c>
      <c r="E123" s="12">
        <v>-835.42000000000007</v>
      </c>
      <c r="F123" s="12">
        <v>-703.42000000000007</v>
      </c>
      <c r="G123" s="12">
        <v>-439.42000000000007</v>
      </c>
      <c r="H123" s="12">
        <v>-43.420000000000073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9645D-10E6-4917-A149-72061987867F}">
  <dimension ref="A1:N123"/>
  <sheetViews>
    <sheetView topLeftCell="A103" workbookViewId="0">
      <selection activeCell="M109" sqref="M109"/>
    </sheetView>
  </sheetViews>
  <sheetFormatPr defaultRowHeight="14.4" x14ac:dyDescent="0.3"/>
  <cols>
    <col min="1" max="1" width="22.88671875" customWidth="1"/>
    <col min="2" max="2" width="10.44140625" customWidth="1"/>
    <col min="3" max="3" width="10.77734375" customWidth="1"/>
    <col min="4" max="4" width="12.21875" customWidth="1"/>
    <col min="5" max="5" width="14.5546875" bestFit="1" customWidth="1"/>
    <col min="6" max="7" width="11.77734375" customWidth="1"/>
    <col min="8" max="8" width="10.5546875" bestFit="1" customWidth="1"/>
    <col min="9" max="9" width="10.77734375" customWidth="1"/>
  </cols>
  <sheetData>
    <row r="1" spans="1:8" x14ac:dyDescent="0.3">
      <c r="A1" s="80" t="s">
        <v>135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102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443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3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3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3">
      <c r="A10" t="s">
        <v>12</v>
      </c>
      <c r="C10" s="23"/>
      <c r="E10" s="23"/>
    </row>
    <row r="11" spans="1:8" x14ac:dyDescent="0.3">
      <c r="A11" s="7" t="s">
        <v>13</v>
      </c>
      <c r="C11" s="23"/>
      <c r="E11" s="23"/>
    </row>
    <row r="12" spans="1:8" x14ac:dyDescent="0.3">
      <c r="A12" s="13" t="s">
        <v>14</v>
      </c>
      <c r="C12" s="23"/>
      <c r="E12" s="23"/>
    </row>
    <row r="13" spans="1:8" x14ac:dyDescent="0.3">
      <c r="A13" s="14" t="s">
        <v>15</v>
      </c>
      <c r="B13" s="14" t="s">
        <v>16</v>
      </c>
      <c r="C13" s="15">
        <v>8.11</v>
      </c>
      <c r="D13" s="14">
        <v>2.5</v>
      </c>
      <c r="E13" s="23">
        <f>ROUND(C13*D13,2)</f>
        <v>20.28</v>
      </c>
      <c r="F13" s="16">
        <v>0</v>
      </c>
      <c r="G13" s="23">
        <f>ROUND(E13*F13,2)</f>
        <v>0</v>
      </c>
      <c r="H13" s="23">
        <f>ROUND(E13-G13,2)</f>
        <v>20.28</v>
      </c>
    </row>
    <row r="14" spans="1:8" x14ac:dyDescent="0.3">
      <c r="A14" s="14" t="s">
        <v>57</v>
      </c>
      <c r="B14" s="14" t="s">
        <v>16</v>
      </c>
      <c r="C14" s="15">
        <v>6.87</v>
      </c>
      <c r="D14" s="14">
        <v>5.75</v>
      </c>
      <c r="E14" s="23">
        <f>ROUND(C14*D14,2)</f>
        <v>39.5</v>
      </c>
      <c r="F14" s="16">
        <v>0</v>
      </c>
      <c r="G14" s="23">
        <f>ROUND(E14*F14,2)</f>
        <v>0</v>
      </c>
      <c r="H14" s="23">
        <f>ROUND(E14-G14,2)</f>
        <v>39.5</v>
      </c>
    </row>
    <row r="15" spans="1:8" x14ac:dyDescent="0.3">
      <c r="A15" s="13" t="s">
        <v>17</v>
      </c>
      <c r="C15" s="23"/>
      <c r="E15" s="23"/>
    </row>
    <row r="16" spans="1:8" x14ac:dyDescent="0.3">
      <c r="A16" s="14" t="s">
        <v>66</v>
      </c>
      <c r="B16" s="14" t="s">
        <v>18</v>
      </c>
      <c r="C16" s="15">
        <v>1.1399999999999999</v>
      </c>
      <c r="D16" s="14">
        <v>2.2999999999999998</v>
      </c>
      <c r="E16" s="23">
        <f>ROUND(C16*D16,2)</f>
        <v>2.62</v>
      </c>
      <c r="F16" s="16">
        <v>0</v>
      </c>
      <c r="G16" s="23">
        <f>ROUND(E16*F16,2)</f>
        <v>0</v>
      </c>
      <c r="H16" s="23">
        <f>ROUND(E16-G16,2)</f>
        <v>2.62</v>
      </c>
    </row>
    <row r="17" spans="1:8" x14ac:dyDescent="0.3">
      <c r="A17" s="14" t="s">
        <v>67</v>
      </c>
      <c r="B17" s="14" t="s">
        <v>26</v>
      </c>
      <c r="C17" s="15">
        <v>3.38</v>
      </c>
      <c r="D17" s="14">
        <v>2.3125</v>
      </c>
      <c r="E17" s="23">
        <f>ROUND(C17*D17,2)</f>
        <v>7.82</v>
      </c>
      <c r="F17" s="16">
        <v>0</v>
      </c>
      <c r="G17" s="23">
        <f>ROUND(E17*F17,2)</f>
        <v>0</v>
      </c>
      <c r="H17" s="23">
        <f>ROUND(E17-G17,2)</f>
        <v>7.82</v>
      </c>
    </row>
    <row r="18" spans="1:8" x14ac:dyDescent="0.3">
      <c r="A18" s="14" t="s">
        <v>68</v>
      </c>
      <c r="B18" s="14" t="s">
        <v>26</v>
      </c>
      <c r="C18" s="15">
        <v>11.25</v>
      </c>
      <c r="D18" s="14">
        <v>0.5</v>
      </c>
      <c r="E18" s="23">
        <f>ROUND(C18*D18,2)</f>
        <v>5.63</v>
      </c>
      <c r="F18" s="16">
        <v>0</v>
      </c>
      <c r="G18" s="23">
        <f>ROUND(E18*F18,2)</f>
        <v>0</v>
      </c>
      <c r="H18" s="23">
        <f>ROUND(E18-G18,2)</f>
        <v>5.63</v>
      </c>
    </row>
    <row r="19" spans="1:8" x14ac:dyDescent="0.3">
      <c r="A19" s="13" t="s">
        <v>69</v>
      </c>
      <c r="C19" s="23"/>
      <c r="E19" s="23"/>
    </row>
    <row r="20" spans="1:8" x14ac:dyDescent="0.3">
      <c r="A20" s="14" t="s">
        <v>70</v>
      </c>
      <c r="B20" s="14" t="s">
        <v>29</v>
      </c>
      <c r="C20" s="15">
        <v>0.11</v>
      </c>
      <c r="D20" s="14">
        <v>1500</v>
      </c>
      <c r="E20" s="23">
        <f>ROUND(C20*D20,2)</f>
        <v>165</v>
      </c>
      <c r="F20" s="16">
        <v>0</v>
      </c>
      <c r="G20" s="23">
        <f>ROUND(E20*F20,2)</f>
        <v>0</v>
      </c>
      <c r="H20" s="23">
        <f>ROUND(E20-G20,2)</f>
        <v>165</v>
      </c>
    </row>
    <row r="21" spans="1:8" x14ac:dyDescent="0.3">
      <c r="A21" s="13" t="s">
        <v>20</v>
      </c>
      <c r="C21" s="23"/>
      <c r="E21" s="23"/>
    </row>
    <row r="22" spans="1:8" x14ac:dyDescent="0.3">
      <c r="A22" s="14" t="s">
        <v>22</v>
      </c>
      <c r="B22" s="14" t="s">
        <v>21</v>
      </c>
      <c r="C22" s="15">
        <v>36.200000000000003</v>
      </c>
      <c r="D22" s="14">
        <v>1.5</v>
      </c>
      <c r="E22" s="23">
        <f>ROUND(C22*D22,2)</f>
        <v>54.3</v>
      </c>
      <c r="F22" s="16">
        <v>0</v>
      </c>
      <c r="G22" s="23">
        <f>ROUND(E22*F22,2)</f>
        <v>0</v>
      </c>
      <c r="H22" s="23">
        <f>ROUND(E22-G22,2)</f>
        <v>54.3</v>
      </c>
    </row>
    <row r="23" spans="1:8" x14ac:dyDescent="0.3">
      <c r="A23" s="14" t="s">
        <v>103</v>
      </c>
      <c r="B23" s="14" t="s">
        <v>19</v>
      </c>
      <c r="C23" s="15">
        <v>4</v>
      </c>
      <c r="D23" s="14">
        <v>34.358199999999997</v>
      </c>
      <c r="E23" s="23">
        <f>ROUND(C23*D23,2)</f>
        <v>137.43</v>
      </c>
      <c r="F23" s="16">
        <v>0</v>
      </c>
      <c r="G23" s="23">
        <f>ROUND(E23*F23,2)</f>
        <v>0</v>
      </c>
      <c r="H23" s="23">
        <f>ROUND(E23-G23,2)</f>
        <v>137.43</v>
      </c>
    </row>
    <row r="24" spans="1:8" x14ac:dyDescent="0.3">
      <c r="A24" s="13" t="s">
        <v>23</v>
      </c>
      <c r="C24" s="23"/>
      <c r="E24" s="23"/>
    </row>
    <row r="25" spans="1:8" x14ac:dyDescent="0.3">
      <c r="A25" s="14" t="s">
        <v>71</v>
      </c>
      <c r="B25" s="14" t="s">
        <v>48</v>
      </c>
      <c r="C25" s="15">
        <v>20</v>
      </c>
      <c r="D25" s="14">
        <v>1</v>
      </c>
      <c r="E25" s="23">
        <f>ROUND(C25*D25,2)</f>
        <v>20</v>
      </c>
      <c r="F25" s="16">
        <v>0</v>
      </c>
      <c r="G25" s="23">
        <f>ROUND(E25*F25,2)</f>
        <v>0</v>
      </c>
      <c r="H25" s="23">
        <f>ROUND(E25-G25,2)</f>
        <v>20</v>
      </c>
    </row>
    <row r="26" spans="1:8" x14ac:dyDescent="0.3">
      <c r="A26" s="13" t="s">
        <v>24</v>
      </c>
      <c r="C26" s="23"/>
      <c r="E26" s="23"/>
    </row>
    <row r="27" spans="1:8" x14ac:dyDescent="0.3">
      <c r="A27" s="14" t="s">
        <v>59</v>
      </c>
      <c r="B27" s="14" t="s">
        <v>26</v>
      </c>
      <c r="C27" s="15">
        <v>14.29</v>
      </c>
      <c r="D27" s="14">
        <v>0.5</v>
      </c>
      <c r="E27" s="23">
        <f t="shared" ref="E27:E33" si="0">ROUND(C27*D27,2)</f>
        <v>7.15</v>
      </c>
      <c r="F27" s="16">
        <v>0</v>
      </c>
      <c r="G27" s="23">
        <f t="shared" ref="G27:G33" si="1">ROUND(E27*F27,2)</f>
        <v>0</v>
      </c>
      <c r="H27" s="23">
        <f t="shared" ref="H27:H33" si="2">ROUND(E27-G27,2)</f>
        <v>7.15</v>
      </c>
    </row>
    <row r="28" spans="1:8" x14ac:dyDescent="0.3">
      <c r="A28" s="14" t="s">
        <v>25</v>
      </c>
      <c r="B28" s="14" t="s">
        <v>18</v>
      </c>
      <c r="C28" s="15">
        <v>0.25</v>
      </c>
      <c r="D28" s="14">
        <v>32</v>
      </c>
      <c r="E28" s="23">
        <f t="shared" si="0"/>
        <v>8</v>
      </c>
      <c r="F28" s="16">
        <v>0</v>
      </c>
      <c r="G28" s="23">
        <f t="shared" si="1"/>
        <v>0</v>
      </c>
      <c r="H28" s="23">
        <f t="shared" si="2"/>
        <v>8</v>
      </c>
    </row>
    <row r="29" spans="1:8" x14ac:dyDescent="0.3">
      <c r="A29" s="14" t="s">
        <v>104</v>
      </c>
      <c r="B29" s="14" t="s">
        <v>26</v>
      </c>
      <c r="C29" s="15">
        <v>15.01</v>
      </c>
      <c r="D29" s="14">
        <v>1</v>
      </c>
      <c r="E29" s="23">
        <f t="shared" si="0"/>
        <v>15.01</v>
      </c>
      <c r="F29" s="16">
        <v>0</v>
      </c>
      <c r="G29" s="23">
        <f t="shared" si="1"/>
        <v>0</v>
      </c>
      <c r="H29" s="23">
        <f t="shared" si="2"/>
        <v>15.01</v>
      </c>
    </row>
    <row r="30" spans="1:8" x14ac:dyDescent="0.3">
      <c r="A30" s="14" t="s">
        <v>105</v>
      </c>
      <c r="B30" s="14" t="s">
        <v>18</v>
      </c>
      <c r="C30" s="15">
        <v>0.33</v>
      </c>
      <c r="D30" s="14">
        <v>48</v>
      </c>
      <c r="E30" s="23">
        <f t="shared" si="0"/>
        <v>15.84</v>
      </c>
      <c r="F30" s="16">
        <v>0</v>
      </c>
      <c r="G30" s="23">
        <f t="shared" si="1"/>
        <v>0</v>
      </c>
      <c r="H30" s="23">
        <f t="shared" si="2"/>
        <v>15.84</v>
      </c>
    </row>
    <row r="31" spans="1:8" x14ac:dyDescent="0.3">
      <c r="A31" s="14" t="s">
        <v>106</v>
      </c>
      <c r="B31" s="14" t="s">
        <v>26</v>
      </c>
      <c r="C31" s="15">
        <v>5.24</v>
      </c>
      <c r="D31" s="14">
        <v>2</v>
      </c>
      <c r="E31" s="23">
        <f t="shared" si="0"/>
        <v>10.48</v>
      </c>
      <c r="F31" s="16">
        <v>0</v>
      </c>
      <c r="G31" s="23">
        <f t="shared" si="1"/>
        <v>0</v>
      </c>
      <c r="H31" s="23">
        <f t="shared" si="2"/>
        <v>10.48</v>
      </c>
    </row>
    <row r="32" spans="1:8" x14ac:dyDescent="0.3">
      <c r="A32" s="14" t="s">
        <v>392</v>
      </c>
      <c r="B32" s="14" t="s">
        <v>26</v>
      </c>
      <c r="C32" s="15">
        <v>5.92</v>
      </c>
      <c r="D32" s="14">
        <v>7</v>
      </c>
      <c r="E32" s="23">
        <f t="shared" si="0"/>
        <v>41.44</v>
      </c>
      <c r="F32" s="16">
        <v>0</v>
      </c>
      <c r="G32" s="23">
        <f t="shared" si="1"/>
        <v>0</v>
      </c>
      <c r="H32" s="23">
        <f t="shared" si="2"/>
        <v>41.44</v>
      </c>
    </row>
    <row r="33" spans="1:8" x14ac:dyDescent="0.3">
      <c r="A33" s="14" t="s">
        <v>74</v>
      </c>
      <c r="B33" s="14" t="s">
        <v>26</v>
      </c>
      <c r="C33" s="15">
        <v>10.75</v>
      </c>
      <c r="D33" s="14">
        <v>2</v>
      </c>
      <c r="E33" s="23">
        <f t="shared" si="0"/>
        <v>21.5</v>
      </c>
      <c r="F33" s="16">
        <v>0</v>
      </c>
      <c r="G33" s="23">
        <f t="shared" si="1"/>
        <v>0</v>
      </c>
      <c r="H33" s="23">
        <f t="shared" si="2"/>
        <v>21.5</v>
      </c>
    </row>
    <row r="34" spans="1:8" x14ac:dyDescent="0.3">
      <c r="A34" s="13" t="s">
        <v>27</v>
      </c>
      <c r="C34" s="23"/>
      <c r="E34" s="23"/>
    </row>
    <row r="35" spans="1:8" x14ac:dyDescent="0.3">
      <c r="A35" s="14" t="s">
        <v>78</v>
      </c>
      <c r="B35" s="14" t="s">
        <v>29</v>
      </c>
      <c r="C35" s="15">
        <v>8.25</v>
      </c>
      <c r="D35" s="14">
        <v>2</v>
      </c>
      <c r="E35" s="23">
        <f t="shared" ref="E35:E43" si="3">ROUND(C35*D35,2)</f>
        <v>16.5</v>
      </c>
      <c r="F35" s="16">
        <v>0</v>
      </c>
      <c r="G35" s="23">
        <f t="shared" ref="G35:G43" si="4">ROUND(E35*F35,2)</f>
        <v>0</v>
      </c>
      <c r="H35" s="23">
        <f t="shared" ref="H35:H43" si="5">ROUND(E35-G35,2)</f>
        <v>16.5</v>
      </c>
    </row>
    <row r="36" spans="1:8" x14ac:dyDescent="0.3">
      <c r="A36" s="14" t="s">
        <v>107</v>
      </c>
      <c r="B36" s="14" t="s">
        <v>18</v>
      </c>
      <c r="C36" s="15">
        <v>1.51</v>
      </c>
      <c r="D36" s="14">
        <v>5.2</v>
      </c>
      <c r="E36" s="23">
        <f t="shared" si="3"/>
        <v>7.85</v>
      </c>
      <c r="F36" s="16">
        <v>0</v>
      </c>
      <c r="G36" s="23">
        <f t="shared" si="4"/>
        <v>0</v>
      </c>
      <c r="H36" s="23">
        <f t="shared" si="5"/>
        <v>7.85</v>
      </c>
    </row>
    <row r="37" spans="1:8" x14ac:dyDescent="0.3">
      <c r="A37" s="14" t="s">
        <v>108</v>
      </c>
      <c r="B37" s="14" t="s">
        <v>18</v>
      </c>
      <c r="C37" s="15">
        <v>1.26</v>
      </c>
      <c r="D37" s="14">
        <v>6</v>
      </c>
      <c r="E37" s="23">
        <f t="shared" si="3"/>
        <v>7.56</v>
      </c>
      <c r="F37" s="16">
        <v>0</v>
      </c>
      <c r="G37" s="23">
        <f t="shared" si="4"/>
        <v>0</v>
      </c>
      <c r="H37" s="23">
        <f t="shared" si="5"/>
        <v>7.56</v>
      </c>
    </row>
    <row r="38" spans="1:8" x14ac:dyDescent="0.3">
      <c r="A38" s="14" t="s">
        <v>109</v>
      </c>
      <c r="B38" s="14" t="s">
        <v>18</v>
      </c>
      <c r="C38" s="15">
        <v>0.79</v>
      </c>
      <c r="D38" s="14">
        <v>2</v>
      </c>
      <c r="E38" s="23">
        <f t="shared" si="3"/>
        <v>1.58</v>
      </c>
      <c r="F38" s="16">
        <v>0</v>
      </c>
      <c r="G38" s="23">
        <f t="shared" si="4"/>
        <v>0</v>
      </c>
      <c r="H38" s="23">
        <f t="shared" si="5"/>
        <v>1.58</v>
      </c>
    </row>
    <row r="39" spans="1:8" x14ac:dyDescent="0.3">
      <c r="A39" s="14" t="s">
        <v>79</v>
      </c>
      <c r="B39" s="14" t="s">
        <v>18</v>
      </c>
      <c r="C39" s="15">
        <v>5.95</v>
      </c>
      <c r="D39" s="14">
        <v>2</v>
      </c>
      <c r="E39" s="23">
        <f t="shared" si="3"/>
        <v>11.9</v>
      </c>
      <c r="F39" s="16">
        <v>0</v>
      </c>
      <c r="G39" s="23">
        <f t="shared" si="4"/>
        <v>0</v>
      </c>
      <c r="H39" s="23">
        <f t="shared" si="5"/>
        <v>11.9</v>
      </c>
    </row>
    <row r="40" spans="1:8" x14ac:dyDescent="0.3">
      <c r="A40" s="14" t="s">
        <v>110</v>
      </c>
      <c r="B40" s="14" t="s">
        <v>18</v>
      </c>
      <c r="C40" s="15">
        <v>0.56000000000000005</v>
      </c>
      <c r="D40" s="14">
        <v>12.8</v>
      </c>
      <c r="E40" s="23">
        <f t="shared" si="3"/>
        <v>7.17</v>
      </c>
      <c r="F40" s="16">
        <v>0</v>
      </c>
      <c r="G40" s="23">
        <f t="shared" si="4"/>
        <v>0</v>
      </c>
      <c r="H40" s="23">
        <f t="shared" si="5"/>
        <v>7.17</v>
      </c>
    </row>
    <row r="41" spans="1:8" x14ac:dyDescent="0.3">
      <c r="A41" s="14" t="s">
        <v>111</v>
      </c>
      <c r="B41" s="14" t="s">
        <v>18</v>
      </c>
      <c r="C41" s="15">
        <v>0.39</v>
      </c>
      <c r="D41" s="14">
        <v>1</v>
      </c>
      <c r="E41" s="23">
        <f t="shared" si="3"/>
        <v>0.39</v>
      </c>
      <c r="F41" s="16">
        <v>0</v>
      </c>
      <c r="G41" s="23">
        <f t="shared" si="4"/>
        <v>0</v>
      </c>
      <c r="H41" s="23">
        <f t="shared" si="5"/>
        <v>0.39</v>
      </c>
    </row>
    <row r="42" spans="1:8" x14ac:dyDescent="0.3">
      <c r="A42" s="14" t="s">
        <v>112</v>
      </c>
      <c r="B42" s="14" t="s">
        <v>48</v>
      </c>
      <c r="C42" s="15">
        <v>15</v>
      </c>
      <c r="D42" s="14">
        <v>1.5</v>
      </c>
      <c r="E42" s="23">
        <f t="shared" si="3"/>
        <v>22.5</v>
      </c>
      <c r="F42" s="16">
        <v>0</v>
      </c>
      <c r="G42" s="23">
        <f t="shared" si="4"/>
        <v>0</v>
      </c>
      <c r="H42" s="23">
        <f t="shared" si="5"/>
        <v>22.5</v>
      </c>
    </row>
    <row r="43" spans="1:8" x14ac:dyDescent="0.3">
      <c r="A43" s="14" t="s">
        <v>113</v>
      </c>
      <c r="B43" s="14" t="s">
        <v>18</v>
      </c>
      <c r="C43" s="15">
        <v>9.34</v>
      </c>
      <c r="D43" s="14">
        <v>1.5</v>
      </c>
      <c r="E43" s="23">
        <f t="shared" si="3"/>
        <v>14.01</v>
      </c>
      <c r="F43" s="16">
        <v>0</v>
      </c>
      <c r="G43" s="23">
        <f t="shared" si="4"/>
        <v>0</v>
      </c>
      <c r="H43" s="23">
        <f t="shared" si="5"/>
        <v>14.01</v>
      </c>
    </row>
    <row r="44" spans="1:8" x14ac:dyDescent="0.3">
      <c r="A44" s="13" t="s">
        <v>30</v>
      </c>
      <c r="C44" s="23"/>
      <c r="E44" s="23"/>
    </row>
    <row r="45" spans="1:8" x14ac:dyDescent="0.3">
      <c r="A45" s="14" t="s">
        <v>31</v>
      </c>
      <c r="B45" s="14" t="s">
        <v>32</v>
      </c>
      <c r="C45" s="15">
        <v>0.24</v>
      </c>
      <c r="D45" s="14">
        <v>33</v>
      </c>
      <c r="E45" s="23">
        <f>ROUND(C45*D45,2)</f>
        <v>7.92</v>
      </c>
      <c r="F45" s="16">
        <v>0</v>
      </c>
      <c r="G45" s="23">
        <f>ROUND(E45*F45,2)</f>
        <v>0</v>
      </c>
      <c r="H45" s="23">
        <f>ROUND(E45-G45,2)</f>
        <v>7.92</v>
      </c>
    </row>
    <row r="46" spans="1:8" x14ac:dyDescent="0.3">
      <c r="A46" s="13" t="s">
        <v>33</v>
      </c>
      <c r="C46" s="23"/>
      <c r="E46" s="23"/>
    </row>
    <row r="47" spans="1:8" x14ac:dyDescent="0.3">
      <c r="A47" s="14" t="s">
        <v>393</v>
      </c>
      <c r="B47" s="14" t="s">
        <v>60</v>
      </c>
      <c r="C47" s="15">
        <v>2.4300000000000002</v>
      </c>
      <c r="D47" s="14">
        <v>45</v>
      </c>
      <c r="E47" s="23">
        <f>ROUND(C47*D47,2)</f>
        <v>109.35</v>
      </c>
      <c r="F47" s="16">
        <v>0</v>
      </c>
      <c r="G47" s="23">
        <f>ROUND(E47*F47,2)</f>
        <v>0</v>
      </c>
      <c r="H47" s="23">
        <f>ROUND(E47-G47,2)</f>
        <v>109.35</v>
      </c>
    </row>
    <row r="48" spans="1:8" x14ac:dyDescent="0.3">
      <c r="A48" s="13" t="s">
        <v>85</v>
      </c>
      <c r="C48" s="23"/>
      <c r="E48" s="23"/>
    </row>
    <row r="49" spans="1:8" x14ac:dyDescent="0.3">
      <c r="A49" s="14" t="s">
        <v>86</v>
      </c>
      <c r="B49" s="14" t="s">
        <v>18</v>
      </c>
      <c r="C49" s="15">
        <v>7.0000000000000007E-2</v>
      </c>
      <c r="D49" s="14">
        <v>51</v>
      </c>
      <c r="E49" s="23">
        <f>ROUND(C49*D49,2)</f>
        <v>3.57</v>
      </c>
      <c r="F49" s="16">
        <v>0</v>
      </c>
      <c r="G49" s="23">
        <f>ROUND(E49*F49,2)</f>
        <v>0</v>
      </c>
      <c r="H49" s="23">
        <f>ROUND(E49-G49,2)</f>
        <v>3.57</v>
      </c>
    </row>
    <row r="50" spans="1:8" x14ac:dyDescent="0.3">
      <c r="A50" s="13" t="s">
        <v>114</v>
      </c>
      <c r="C50" s="23"/>
      <c r="E50" s="23"/>
    </row>
    <row r="51" spans="1:8" x14ac:dyDescent="0.3">
      <c r="A51" s="14" t="s">
        <v>115</v>
      </c>
      <c r="B51" s="14" t="s">
        <v>26</v>
      </c>
      <c r="C51" s="15">
        <v>3.3</v>
      </c>
      <c r="D51" s="14">
        <v>0.4</v>
      </c>
      <c r="E51" s="23">
        <f>ROUND(C51*D51,2)</f>
        <v>1.32</v>
      </c>
      <c r="F51" s="16">
        <v>0</v>
      </c>
      <c r="G51" s="23">
        <f>ROUND(E51*F51,2)</f>
        <v>0</v>
      </c>
      <c r="H51" s="23">
        <f>ROUND(E51-G51,2)</f>
        <v>1.32</v>
      </c>
    </row>
    <row r="52" spans="1:8" x14ac:dyDescent="0.3">
      <c r="A52" s="13" t="s">
        <v>61</v>
      </c>
      <c r="C52" s="23"/>
      <c r="E52" s="23"/>
    </row>
    <row r="53" spans="1:8" x14ac:dyDescent="0.3">
      <c r="A53" s="14" t="s">
        <v>62</v>
      </c>
      <c r="B53" s="14" t="s">
        <v>48</v>
      </c>
      <c r="C53" s="15">
        <v>7.5</v>
      </c>
      <c r="D53" s="14">
        <v>1</v>
      </c>
      <c r="E53" s="23">
        <f>ROUND(C53*D53,2)</f>
        <v>7.5</v>
      </c>
      <c r="F53" s="16">
        <v>0</v>
      </c>
      <c r="G53" s="23">
        <f>ROUND(E53*F53,2)</f>
        <v>0</v>
      </c>
      <c r="H53" s="23">
        <f>ROUND(E53-G53,2)</f>
        <v>7.5</v>
      </c>
    </row>
    <row r="54" spans="1:8" x14ac:dyDescent="0.3">
      <c r="A54" s="13" t="s">
        <v>87</v>
      </c>
      <c r="C54" s="23"/>
      <c r="E54" s="23"/>
    </row>
    <row r="55" spans="1:8" x14ac:dyDescent="0.3">
      <c r="A55" s="14" t="s">
        <v>88</v>
      </c>
      <c r="B55" s="14" t="s">
        <v>48</v>
      </c>
      <c r="C55" s="15">
        <v>1</v>
      </c>
      <c r="D55" s="14">
        <v>1</v>
      </c>
      <c r="E55" s="23">
        <f>ROUND(C55*D55,2)</f>
        <v>1</v>
      </c>
      <c r="F55" s="16">
        <v>0</v>
      </c>
      <c r="G55" s="23">
        <f>ROUND(E55*F55,2)</f>
        <v>0</v>
      </c>
      <c r="H55" s="23">
        <f>ROUND(E55-G55,2)</f>
        <v>1</v>
      </c>
    </row>
    <row r="56" spans="1:8" x14ac:dyDescent="0.3">
      <c r="A56" s="13" t="s">
        <v>34</v>
      </c>
      <c r="C56" s="23"/>
      <c r="E56" s="23"/>
    </row>
    <row r="57" spans="1:8" x14ac:dyDescent="0.3">
      <c r="A57" s="14" t="s">
        <v>35</v>
      </c>
      <c r="B57" s="14" t="s">
        <v>36</v>
      </c>
      <c r="C57" s="15">
        <v>65</v>
      </c>
      <c r="D57" s="14">
        <v>0.66600000000000004</v>
      </c>
      <c r="E57" s="23">
        <f>ROUND(C57*D57,2)</f>
        <v>43.29</v>
      </c>
      <c r="F57" s="16">
        <v>0</v>
      </c>
      <c r="G57" s="23">
        <f>ROUND(E57*F57,2)</f>
        <v>0</v>
      </c>
      <c r="H57" s="23">
        <f>ROUND(E57-G57,2)</f>
        <v>43.29</v>
      </c>
    </row>
    <row r="58" spans="1:8" x14ac:dyDescent="0.3">
      <c r="A58" s="13" t="s">
        <v>116</v>
      </c>
      <c r="C58" s="23"/>
      <c r="E58" s="23"/>
    </row>
    <row r="59" spans="1:8" x14ac:dyDescent="0.3">
      <c r="A59" s="14" t="s">
        <v>117</v>
      </c>
      <c r="B59" s="14" t="s">
        <v>48</v>
      </c>
      <c r="C59" s="15">
        <v>8</v>
      </c>
      <c r="D59" s="14">
        <v>1</v>
      </c>
      <c r="E59" s="23">
        <f>ROUND(C59*D59,2)</f>
        <v>8</v>
      </c>
      <c r="F59" s="16">
        <v>0</v>
      </c>
      <c r="G59" s="23">
        <f>ROUND(E59*F59,2)</f>
        <v>0</v>
      </c>
      <c r="H59" s="23">
        <f>ROUND(E59-G59,2)</f>
        <v>8</v>
      </c>
    </row>
    <row r="60" spans="1:8" x14ac:dyDescent="0.3">
      <c r="A60" s="13" t="s">
        <v>118</v>
      </c>
      <c r="C60" s="23"/>
      <c r="E60" s="23"/>
    </row>
    <row r="61" spans="1:8" x14ac:dyDescent="0.3">
      <c r="A61" s="14" t="s">
        <v>119</v>
      </c>
      <c r="B61" s="14" t="s">
        <v>48</v>
      </c>
      <c r="C61" s="15">
        <v>10</v>
      </c>
      <c r="D61" s="14">
        <v>0.33300000000000002</v>
      </c>
      <c r="E61" s="23">
        <f>ROUND(C61*D61,2)</f>
        <v>3.33</v>
      </c>
      <c r="F61" s="16">
        <v>0</v>
      </c>
      <c r="G61" s="23">
        <f>ROUND(E61*F61,2)</f>
        <v>0</v>
      </c>
      <c r="H61" s="23">
        <f>ROUND(E61-G61,2)</f>
        <v>3.33</v>
      </c>
    </row>
    <row r="62" spans="1:8" x14ac:dyDescent="0.3">
      <c r="A62" s="13" t="s">
        <v>37</v>
      </c>
      <c r="C62" s="23"/>
      <c r="E62" s="23"/>
    </row>
    <row r="63" spans="1:8" x14ac:dyDescent="0.3">
      <c r="A63" s="14" t="s">
        <v>38</v>
      </c>
      <c r="B63" s="14" t="s">
        <v>39</v>
      </c>
      <c r="C63" s="15">
        <v>17.940000000000001</v>
      </c>
      <c r="D63" s="14">
        <v>0.50249999999999995</v>
      </c>
      <c r="E63" s="23">
        <f>ROUND(C63*D63,2)</f>
        <v>9.01</v>
      </c>
      <c r="F63" s="16">
        <v>0</v>
      </c>
      <c r="G63" s="23">
        <f>ROUND(E63*F63,2)</f>
        <v>0</v>
      </c>
      <c r="H63" s="23">
        <f>ROUND(E63-G63,2)</f>
        <v>9.01</v>
      </c>
    </row>
    <row r="64" spans="1:8" x14ac:dyDescent="0.3">
      <c r="A64" s="14" t="s">
        <v>91</v>
      </c>
      <c r="B64" s="14" t="s">
        <v>39</v>
      </c>
      <c r="C64" s="15">
        <v>17.940000000000001</v>
      </c>
      <c r="D64" s="14">
        <v>0.20760000000000001</v>
      </c>
      <c r="E64" s="23">
        <f>ROUND(C64*D64,2)</f>
        <v>3.72</v>
      </c>
      <c r="F64" s="16">
        <v>0</v>
      </c>
      <c r="G64" s="23">
        <f>ROUND(E64*F64,2)</f>
        <v>0</v>
      </c>
      <c r="H64" s="23">
        <f>ROUND(E64-G64,2)</f>
        <v>3.72</v>
      </c>
    </row>
    <row r="65" spans="1:8" x14ac:dyDescent="0.3">
      <c r="A65" s="13" t="s">
        <v>40</v>
      </c>
      <c r="C65" s="23"/>
      <c r="E65" s="23"/>
    </row>
    <row r="66" spans="1:8" x14ac:dyDescent="0.3">
      <c r="A66" s="14" t="s">
        <v>41</v>
      </c>
      <c r="B66" s="14" t="s">
        <v>39</v>
      </c>
      <c r="C66" s="15">
        <v>9.06</v>
      </c>
      <c r="D66" s="14">
        <v>0.3</v>
      </c>
      <c r="E66" s="23">
        <f>ROUND(C66*D66,2)</f>
        <v>2.72</v>
      </c>
      <c r="F66" s="16">
        <v>0</v>
      </c>
      <c r="G66" s="23">
        <f>ROUND(E66*F66,2)</f>
        <v>0</v>
      </c>
      <c r="H66" s="23">
        <f>ROUND(E66-G66,2)</f>
        <v>2.72</v>
      </c>
    </row>
    <row r="67" spans="1:8" x14ac:dyDescent="0.3">
      <c r="A67" s="14" t="s">
        <v>42</v>
      </c>
      <c r="B67" s="14" t="s">
        <v>39</v>
      </c>
      <c r="C67" s="15">
        <v>9.06</v>
      </c>
      <c r="D67" s="14">
        <v>6.25E-2</v>
      </c>
      <c r="E67" s="23">
        <f>ROUND(C67*D67,2)</f>
        <v>0.56999999999999995</v>
      </c>
      <c r="F67" s="16">
        <v>0</v>
      </c>
      <c r="G67" s="23">
        <f>ROUND(E67*F67,2)</f>
        <v>0</v>
      </c>
      <c r="H67" s="23">
        <f>ROUND(E67-G67,2)</f>
        <v>0.56999999999999995</v>
      </c>
    </row>
    <row r="68" spans="1:8" x14ac:dyDescent="0.3">
      <c r="A68" s="13" t="s">
        <v>43</v>
      </c>
      <c r="C68" s="23"/>
      <c r="E68" s="23"/>
    </row>
    <row r="69" spans="1:8" x14ac:dyDescent="0.3">
      <c r="A69" s="14" t="s">
        <v>42</v>
      </c>
      <c r="B69" s="14" t="s">
        <v>39</v>
      </c>
      <c r="C69" s="15">
        <v>9.06</v>
      </c>
      <c r="D69" s="14">
        <v>0.1236</v>
      </c>
      <c r="E69" s="23">
        <f>ROUND(C69*D69,2)</f>
        <v>1.1200000000000001</v>
      </c>
      <c r="F69" s="16">
        <v>0</v>
      </c>
      <c r="G69" s="23">
        <f>ROUND(E69*F69,2)</f>
        <v>0</v>
      </c>
      <c r="H69" s="23">
        <f>ROUND(E69-G69,2)</f>
        <v>1.1200000000000001</v>
      </c>
    </row>
    <row r="70" spans="1:8" x14ac:dyDescent="0.3">
      <c r="A70" s="14" t="s">
        <v>91</v>
      </c>
      <c r="B70" s="14" t="s">
        <v>39</v>
      </c>
      <c r="C70" s="15">
        <v>9.06</v>
      </c>
      <c r="D70" s="14">
        <v>0.18990000000000001</v>
      </c>
      <c r="E70" s="23">
        <f>ROUND(C70*D70,2)</f>
        <v>1.72</v>
      </c>
      <c r="F70" s="16">
        <v>0</v>
      </c>
      <c r="G70" s="23">
        <f>ROUND(E70*F70,2)</f>
        <v>0</v>
      </c>
      <c r="H70" s="23">
        <f>ROUND(E70-G70,2)</f>
        <v>1.72</v>
      </c>
    </row>
    <row r="71" spans="1:8" x14ac:dyDescent="0.3">
      <c r="A71" s="14" t="s">
        <v>44</v>
      </c>
      <c r="B71" s="14" t="s">
        <v>39</v>
      </c>
      <c r="C71" s="15">
        <v>17.93</v>
      </c>
      <c r="D71" s="14">
        <v>0.50529999999999997</v>
      </c>
      <c r="E71" s="23">
        <f>ROUND(C71*D71,2)</f>
        <v>9.06</v>
      </c>
      <c r="F71" s="16">
        <v>0</v>
      </c>
      <c r="G71" s="23">
        <f>ROUND(E71*F71,2)</f>
        <v>0</v>
      </c>
      <c r="H71" s="23">
        <f>ROUND(E71-G71,2)</f>
        <v>9.06</v>
      </c>
    </row>
    <row r="72" spans="1:8" x14ac:dyDescent="0.3">
      <c r="A72" s="13" t="s">
        <v>45</v>
      </c>
      <c r="C72" s="23"/>
      <c r="E72" s="23"/>
    </row>
    <row r="73" spans="1:8" x14ac:dyDescent="0.3">
      <c r="A73" s="14" t="s">
        <v>38</v>
      </c>
      <c r="B73" s="14" t="s">
        <v>19</v>
      </c>
      <c r="C73" s="15">
        <v>3.44</v>
      </c>
      <c r="D73" s="14">
        <v>7.2736999999999998</v>
      </c>
      <c r="E73" s="23">
        <f>ROUND(C73*D73,2)</f>
        <v>25.02</v>
      </c>
      <c r="F73" s="16">
        <v>0</v>
      </c>
      <c r="G73" s="23">
        <f>ROUND(E73*F73,2)</f>
        <v>0</v>
      </c>
      <c r="H73" s="23">
        <f>ROUND(E73-G73,2)</f>
        <v>25.02</v>
      </c>
    </row>
    <row r="74" spans="1:8" x14ac:dyDescent="0.3">
      <c r="A74" s="14" t="s">
        <v>91</v>
      </c>
      <c r="B74" s="14" t="s">
        <v>19</v>
      </c>
      <c r="C74" s="15">
        <v>3.44</v>
      </c>
      <c r="D74" s="14">
        <v>4.8836000000000004</v>
      </c>
      <c r="E74" s="23">
        <f>ROUND(C74*D74,2)</f>
        <v>16.8</v>
      </c>
      <c r="F74" s="16">
        <v>0</v>
      </c>
      <c r="G74" s="23">
        <f>ROUND(E74*F74,2)</f>
        <v>0</v>
      </c>
      <c r="H74" s="23">
        <f>ROUND(E74-G74,2)</f>
        <v>16.8</v>
      </c>
    </row>
    <row r="75" spans="1:8" x14ac:dyDescent="0.3">
      <c r="A75" s="14" t="s">
        <v>46</v>
      </c>
      <c r="B75" s="14" t="s">
        <v>19</v>
      </c>
      <c r="C75" s="15">
        <v>3.44</v>
      </c>
      <c r="D75" s="14">
        <v>8.5535999999999994</v>
      </c>
      <c r="E75" s="23">
        <f>ROUND(C75*D75,2)</f>
        <v>29.42</v>
      </c>
      <c r="F75" s="16">
        <v>0</v>
      </c>
      <c r="G75" s="23">
        <f>ROUND(E75*F75,2)</f>
        <v>0</v>
      </c>
      <c r="H75" s="23">
        <f>ROUND(E75-G75,2)</f>
        <v>29.42</v>
      </c>
    </row>
    <row r="76" spans="1:8" x14ac:dyDescent="0.3">
      <c r="A76" s="13" t="s">
        <v>47</v>
      </c>
      <c r="C76" s="23"/>
      <c r="E76" s="23"/>
    </row>
    <row r="77" spans="1:8" x14ac:dyDescent="0.3">
      <c r="A77" s="14" t="s">
        <v>42</v>
      </c>
      <c r="B77" s="14" t="s">
        <v>48</v>
      </c>
      <c r="C77" s="15">
        <v>11.75</v>
      </c>
      <c r="D77" s="14">
        <v>1</v>
      </c>
      <c r="E77" s="23">
        <f>ROUND(C77*D77,2)</f>
        <v>11.75</v>
      </c>
      <c r="F77" s="16">
        <v>0</v>
      </c>
      <c r="G77" s="23">
        <f>ROUND(E77*F77,2)</f>
        <v>0</v>
      </c>
      <c r="H77" s="23">
        <f t="shared" ref="H77:H83" si="6">ROUND(E77-G77,2)</f>
        <v>11.75</v>
      </c>
    </row>
    <row r="78" spans="1:8" x14ac:dyDescent="0.3">
      <c r="A78" s="14" t="s">
        <v>38</v>
      </c>
      <c r="B78" s="14" t="s">
        <v>48</v>
      </c>
      <c r="C78" s="15">
        <v>5.29</v>
      </c>
      <c r="D78" s="14">
        <v>1</v>
      </c>
      <c r="E78" s="23">
        <f>ROUND(C78*D78,2)</f>
        <v>5.29</v>
      </c>
      <c r="F78" s="16">
        <v>0</v>
      </c>
      <c r="G78" s="23">
        <f>ROUND(E78*F78,2)</f>
        <v>0</v>
      </c>
      <c r="H78" s="23">
        <f t="shared" si="6"/>
        <v>5.29</v>
      </c>
    </row>
    <row r="79" spans="1:8" x14ac:dyDescent="0.3">
      <c r="A79" s="14" t="s">
        <v>91</v>
      </c>
      <c r="B79" s="14" t="s">
        <v>48</v>
      </c>
      <c r="C79" s="15">
        <v>25.96</v>
      </c>
      <c r="D79" s="14">
        <v>1</v>
      </c>
      <c r="E79" s="23">
        <f>ROUND(C79*D79,2)</f>
        <v>25.96</v>
      </c>
      <c r="F79" s="16">
        <v>0</v>
      </c>
      <c r="G79" s="23">
        <f>ROUND(E79*F79,2)</f>
        <v>0</v>
      </c>
      <c r="H79" s="23">
        <f t="shared" si="6"/>
        <v>25.96</v>
      </c>
    </row>
    <row r="80" spans="1:8" x14ac:dyDescent="0.3">
      <c r="A80" s="14" t="s">
        <v>46</v>
      </c>
      <c r="B80" s="14" t="s">
        <v>48</v>
      </c>
      <c r="C80" s="15">
        <v>7.16</v>
      </c>
      <c r="D80" s="14">
        <v>1</v>
      </c>
      <c r="E80" s="23">
        <f>ROUND(C80*D80,2)</f>
        <v>7.16</v>
      </c>
      <c r="F80" s="16">
        <v>0</v>
      </c>
      <c r="G80" s="23">
        <f>ROUND(E80*F80,2)</f>
        <v>0</v>
      </c>
      <c r="H80" s="23">
        <f t="shared" si="6"/>
        <v>7.16</v>
      </c>
    </row>
    <row r="81" spans="1:8" x14ac:dyDescent="0.3">
      <c r="A81" s="9" t="s">
        <v>49</v>
      </c>
      <c r="B81" s="9" t="s">
        <v>48</v>
      </c>
      <c r="C81" s="10">
        <v>35</v>
      </c>
      <c r="D81" s="9">
        <v>1</v>
      </c>
      <c r="E81" s="22">
        <f>ROUND(C81*D81,2)</f>
        <v>35</v>
      </c>
      <c r="F81" s="11">
        <v>0</v>
      </c>
      <c r="G81" s="22">
        <f>ROUND(E81*F81,2)</f>
        <v>0</v>
      </c>
      <c r="H81" s="22">
        <f t="shared" si="6"/>
        <v>35</v>
      </c>
    </row>
    <row r="82" spans="1:8" x14ac:dyDescent="0.3">
      <c r="A82" s="7" t="s">
        <v>50</v>
      </c>
      <c r="C82" s="23"/>
      <c r="E82" s="23">
        <f>SUM(E13:E81)</f>
        <v>1031.06</v>
      </c>
      <c r="G82" s="12">
        <f>SUM(G13:G81)</f>
        <v>0</v>
      </c>
      <c r="H82" s="12">
        <f t="shared" si="6"/>
        <v>1031.06</v>
      </c>
    </row>
    <row r="83" spans="1:8" x14ac:dyDescent="0.3">
      <c r="A83" s="7" t="s">
        <v>51</v>
      </c>
      <c r="C83" s="23"/>
      <c r="E83" s="23">
        <f>+E9-E82</f>
        <v>35.1400000000001</v>
      </c>
      <c r="G83" s="12">
        <f>+G9-G82</f>
        <v>0</v>
      </c>
      <c r="H83" s="12">
        <f t="shared" si="6"/>
        <v>35.14</v>
      </c>
    </row>
    <row r="84" spans="1:8" x14ac:dyDescent="0.3">
      <c r="A84" t="s">
        <v>12</v>
      </c>
      <c r="C84" s="23"/>
      <c r="E84" s="23"/>
    </row>
    <row r="85" spans="1:8" x14ac:dyDescent="0.3">
      <c r="A85" s="7" t="s">
        <v>52</v>
      </c>
      <c r="C85" s="23"/>
      <c r="E85" s="23"/>
    </row>
    <row r="86" spans="1:8" x14ac:dyDescent="0.3">
      <c r="A86" s="14" t="s">
        <v>42</v>
      </c>
      <c r="B86" s="14" t="s">
        <v>48</v>
      </c>
      <c r="C86" s="15">
        <v>23.82</v>
      </c>
      <c r="D86" s="14">
        <v>1</v>
      </c>
      <c r="E86" s="23">
        <f>ROUND(C86*D86,2)</f>
        <v>23.82</v>
      </c>
      <c r="F86" s="16">
        <v>0</v>
      </c>
      <c r="G86" s="23">
        <f>ROUND(E86*F86,2)</f>
        <v>0</v>
      </c>
      <c r="H86" s="23">
        <f t="shared" ref="H86:H92" si="7">ROUND(E86-G86,2)</f>
        <v>23.82</v>
      </c>
    </row>
    <row r="87" spans="1:8" x14ac:dyDescent="0.3">
      <c r="A87" s="14" t="s">
        <v>38</v>
      </c>
      <c r="B87" s="14" t="s">
        <v>48</v>
      </c>
      <c r="C87" s="15">
        <v>40.82</v>
      </c>
      <c r="D87" s="14">
        <v>1</v>
      </c>
      <c r="E87" s="23">
        <f>ROUND(C87*D87,2)</f>
        <v>40.82</v>
      </c>
      <c r="F87" s="16">
        <v>0</v>
      </c>
      <c r="G87" s="23">
        <f>ROUND(E87*F87,2)</f>
        <v>0</v>
      </c>
      <c r="H87" s="23">
        <f t="shared" si="7"/>
        <v>40.82</v>
      </c>
    </row>
    <row r="88" spans="1:8" x14ac:dyDescent="0.3">
      <c r="A88" s="14" t="s">
        <v>91</v>
      </c>
      <c r="B88" s="14" t="s">
        <v>48</v>
      </c>
      <c r="C88" s="15">
        <v>126.29</v>
      </c>
      <c r="D88" s="14">
        <v>1</v>
      </c>
      <c r="E88" s="23">
        <f>ROUND(C88*D88,2)</f>
        <v>126.29</v>
      </c>
      <c r="F88" s="16">
        <v>0</v>
      </c>
      <c r="G88" s="23">
        <f>ROUND(E88*F88,2)</f>
        <v>0</v>
      </c>
      <c r="H88" s="23">
        <f t="shared" si="7"/>
        <v>126.29</v>
      </c>
    </row>
    <row r="89" spans="1:8" x14ac:dyDescent="0.3">
      <c r="A89" s="9" t="s">
        <v>46</v>
      </c>
      <c r="B89" s="9" t="s">
        <v>48</v>
      </c>
      <c r="C89" s="10">
        <v>74.47</v>
      </c>
      <c r="D89" s="9">
        <v>1</v>
      </c>
      <c r="E89" s="22">
        <f>ROUND(C89*D89,2)</f>
        <v>74.47</v>
      </c>
      <c r="F89" s="11">
        <v>0</v>
      </c>
      <c r="G89" s="22">
        <f>ROUND(E89*F89,2)</f>
        <v>0</v>
      </c>
      <c r="H89" s="22">
        <f t="shared" si="7"/>
        <v>74.47</v>
      </c>
    </row>
    <row r="90" spans="1:8" x14ac:dyDescent="0.3">
      <c r="A90" s="7" t="s">
        <v>53</v>
      </c>
      <c r="C90" s="23"/>
      <c r="E90" s="23">
        <f>SUM(E86:E89)</f>
        <v>265.39999999999998</v>
      </c>
      <c r="G90" s="12">
        <f>SUM(G86:G89)</f>
        <v>0</v>
      </c>
      <c r="H90" s="12">
        <f t="shared" si="7"/>
        <v>265.39999999999998</v>
      </c>
    </row>
    <row r="91" spans="1:8" x14ac:dyDescent="0.3">
      <c r="A91" s="7" t="s">
        <v>54</v>
      </c>
      <c r="C91" s="23"/>
      <c r="E91" s="23">
        <f>+E82+E90</f>
        <v>1296.46</v>
      </c>
      <c r="G91" s="12">
        <f>+G82+G90</f>
        <v>0</v>
      </c>
      <c r="H91" s="12">
        <f t="shared" si="7"/>
        <v>1296.46</v>
      </c>
    </row>
    <row r="92" spans="1:8" x14ac:dyDescent="0.3">
      <c r="A92" s="7" t="s">
        <v>55</v>
      </c>
      <c r="C92" s="23"/>
      <c r="E92" s="23">
        <f>+E9-E91</f>
        <v>-230.26</v>
      </c>
      <c r="G92" s="12">
        <f>+G9-G91</f>
        <v>0</v>
      </c>
      <c r="H92" s="12">
        <f t="shared" si="7"/>
        <v>-230.26</v>
      </c>
    </row>
    <row r="93" spans="1:8" x14ac:dyDescent="0.3">
      <c r="A93" t="s">
        <v>120</v>
      </c>
      <c r="C93" s="23"/>
      <c r="E93" s="23"/>
    </row>
    <row r="94" spans="1:8" x14ac:dyDescent="0.3">
      <c r="A94" t="s">
        <v>425</v>
      </c>
      <c r="C94" s="23"/>
      <c r="E94" s="23"/>
    </row>
    <row r="95" spans="1:8" x14ac:dyDescent="0.3">
      <c r="C95" s="23"/>
      <c r="E95" s="23"/>
    </row>
    <row r="96" spans="1:8" x14ac:dyDescent="0.3">
      <c r="A96" s="7" t="s">
        <v>121</v>
      </c>
      <c r="C96" s="23"/>
      <c r="E96" s="23"/>
    </row>
    <row r="97" spans="1:9" x14ac:dyDescent="0.3">
      <c r="A97" s="7" t="s">
        <v>122</v>
      </c>
      <c r="C97" s="23"/>
      <c r="E97" s="23"/>
    </row>
    <row r="98" spans="1:9" x14ac:dyDescent="0.3">
      <c r="A98" t="str" cm="1">
        <f t="array" aca="1" ref="A98" ca="1">MID(CELL("filename",A1),FIND("]",CELL("filename",A1))+1,256)</f>
        <v>cotton12</v>
      </c>
    </row>
    <row r="99" spans="1:9" x14ac:dyDescent="0.3">
      <c r="A99" s="7" t="s">
        <v>50</v>
      </c>
      <c r="E99" s="25">
        <f>VLOOKUP(A99,$A$1:$H$98,5,FALSE)</f>
        <v>1031.06</v>
      </c>
    </row>
    <row r="100" spans="1:9" x14ac:dyDescent="0.3">
      <c r="A100" s="7" t="s">
        <v>293</v>
      </c>
      <c r="E100" s="25">
        <f>VLOOKUP(A100,$A$1:$H$98,5,FALSE)</f>
        <v>265.39999999999998</v>
      </c>
    </row>
    <row r="101" spans="1:9" x14ac:dyDescent="0.3">
      <c r="A101" s="7" t="s">
        <v>294</v>
      </c>
      <c r="E101" s="25">
        <f t="shared" ref="E101:E102" si="8">VLOOKUP(A101,$A$1:$H$98,5,FALSE)</f>
        <v>1296.46</v>
      </c>
    </row>
    <row r="102" spans="1:9" x14ac:dyDescent="0.3">
      <c r="A102" s="7" t="s">
        <v>55</v>
      </c>
      <c r="E102" s="25">
        <f t="shared" si="8"/>
        <v>-230.26</v>
      </c>
    </row>
    <row r="103" spans="1:9" x14ac:dyDescent="0.3">
      <c r="A103" s="21" t="s">
        <v>255</v>
      </c>
    </row>
    <row r="104" spans="1:9" x14ac:dyDescent="0.3">
      <c r="A104" s="21" t="s">
        <v>255</v>
      </c>
    </row>
    <row r="105" spans="1:9" x14ac:dyDescent="0.3">
      <c r="A105" s="25">
        <f>E102</f>
        <v>-230.26</v>
      </c>
      <c r="B105" s="25">
        <f ca="1">C105-Calculator!$B$16</f>
        <v>-0.15999999999999998</v>
      </c>
      <c r="C105" s="25">
        <f ca="1">D105-Calculator!$B$16</f>
        <v>0.14000000000000001</v>
      </c>
      <c r="D105" s="25">
        <f ca="1">E105-Calculator!$B$16</f>
        <v>0.44</v>
      </c>
      <c r="E105" s="25" cm="1">
        <f t="array" aca="1" ref="E105" ca="1">IF(MID(CELL("filename",A1),FIND("]",CELL("filename",A1))+1,256)=Calculator!AR2,Calculator!B15,C7)</f>
        <v>0.74</v>
      </c>
      <c r="F105" s="25">
        <f ca="1">E105+Calculator!$B$16</f>
        <v>1.04</v>
      </c>
      <c r="G105" s="25">
        <f ca="1">F105+Calculator!$B$16</f>
        <v>1.34</v>
      </c>
      <c r="H105" s="25">
        <f ca="1">G105+Calculator!$B$16</f>
        <v>1.6400000000000001</v>
      </c>
    </row>
    <row r="106" spans="1:9" x14ac:dyDescent="0.3">
      <c r="A106">
        <f ca="1">A107-Calculator!$B$12</f>
        <v>1185</v>
      </c>
      <c r="B106" s="12">
        <f t="dataTable" ref="B106:H112" dt2D="1" dtr="1" r1="C7" r2="D7" ca="1"/>
        <v>-1307.8600000000001</v>
      </c>
      <c r="C106" s="12">
        <v>-2018.8600000000001</v>
      </c>
      <c r="D106" s="12">
        <v>-2374.3599999999997</v>
      </c>
      <c r="E106" s="12">
        <v>-2374.3599999999997</v>
      </c>
      <c r="F106" s="12">
        <v>-2018.8600000000001</v>
      </c>
      <c r="G106" s="12">
        <v>-1307.8600000000001</v>
      </c>
      <c r="H106" s="12">
        <v>-241.36000000000013</v>
      </c>
      <c r="I106" s="12"/>
    </row>
    <row r="107" spans="1:9" x14ac:dyDescent="0.3">
      <c r="A107">
        <f ca="1">A108-Calculator!$B$12</f>
        <v>1190</v>
      </c>
      <c r="B107" s="12">
        <v>-1306.26</v>
      </c>
      <c r="C107" s="12">
        <v>-2011.26</v>
      </c>
      <c r="D107" s="12">
        <v>-2363.7600000000002</v>
      </c>
      <c r="E107" s="12">
        <v>-2363.7600000000002</v>
      </c>
      <c r="F107" s="12">
        <v>-2011.26</v>
      </c>
      <c r="G107" s="12">
        <v>-1306.26</v>
      </c>
      <c r="H107" s="12">
        <v>-248.76</v>
      </c>
      <c r="I107" s="12"/>
    </row>
    <row r="108" spans="1:9" x14ac:dyDescent="0.3">
      <c r="A108">
        <f ca="1">A109-Calculator!$B$12</f>
        <v>1195</v>
      </c>
      <c r="B108" s="12">
        <v>-1305.46</v>
      </c>
      <c r="C108" s="12">
        <v>-2007.46</v>
      </c>
      <c r="D108" s="12">
        <v>-2358.46</v>
      </c>
      <c r="E108" s="12">
        <v>-2358.46</v>
      </c>
      <c r="F108" s="12">
        <v>-2007.46</v>
      </c>
      <c r="G108" s="12">
        <v>-1305.46</v>
      </c>
      <c r="H108" s="12">
        <v>-252.46000000000004</v>
      </c>
      <c r="I108" s="12"/>
    </row>
    <row r="109" spans="1:9" x14ac:dyDescent="0.3">
      <c r="A109" cm="1">
        <f t="array" aca="1" ref="A109" ca="1">IF(MID(CELL("filename",A1),FIND("]",CELL("filename",A1))+1,256)=Calculator!AR2,Calculator!B11,D7)</f>
        <v>1200</v>
      </c>
      <c r="B109" s="12">
        <v>-1305.46</v>
      </c>
      <c r="C109" s="12">
        <v>-2007.46</v>
      </c>
      <c r="D109" s="12">
        <v>-2358.46</v>
      </c>
      <c r="E109" s="12">
        <v>-2358.46</v>
      </c>
      <c r="F109" s="12">
        <v>-2007.46</v>
      </c>
      <c r="G109" s="12">
        <v>-1305.46</v>
      </c>
      <c r="H109" s="12">
        <v>-252.46000000000004</v>
      </c>
      <c r="I109" s="12"/>
    </row>
    <row r="110" spans="1:9" x14ac:dyDescent="0.3">
      <c r="A110">
        <f ca="1">A109+Calculator!$B$12</f>
        <v>1205</v>
      </c>
      <c r="B110" s="12">
        <v>-1306.26</v>
      </c>
      <c r="C110" s="12">
        <v>-2011.26</v>
      </c>
      <c r="D110" s="12">
        <v>-2363.7600000000002</v>
      </c>
      <c r="E110" s="12">
        <v>-2363.7600000000002</v>
      </c>
      <c r="F110" s="12">
        <v>-2011.26</v>
      </c>
      <c r="G110" s="12">
        <v>-1306.26</v>
      </c>
      <c r="H110" s="12">
        <v>-248.76</v>
      </c>
      <c r="I110" s="12"/>
    </row>
    <row r="111" spans="1:9" x14ac:dyDescent="0.3">
      <c r="A111">
        <f ca="1">A110+Calculator!$B$12</f>
        <v>1210</v>
      </c>
      <c r="B111" s="12">
        <v>-1307.8600000000001</v>
      </c>
      <c r="C111" s="12">
        <v>-2018.8600000000001</v>
      </c>
      <c r="D111" s="12">
        <v>-2374.3599999999997</v>
      </c>
      <c r="E111" s="12">
        <v>-2374.3599999999997</v>
      </c>
      <c r="F111" s="12">
        <v>-2018.8600000000001</v>
      </c>
      <c r="G111" s="12">
        <v>-1307.8600000000001</v>
      </c>
      <c r="H111" s="12">
        <v>-241.36000000000013</v>
      </c>
      <c r="I111" s="12"/>
    </row>
    <row r="112" spans="1:9" x14ac:dyDescent="0.3">
      <c r="A112">
        <f ca="1">A111+Calculator!$B$12</f>
        <v>1215</v>
      </c>
      <c r="B112" s="12">
        <v>-1310.26</v>
      </c>
      <c r="C112" s="12">
        <v>-2030.26</v>
      </c>
      <c r="D112" s="12">
        <v>-2390.2600000000002</v>
      </c>
      <c r="E112" s="12">
        <v>-2390.2600000000002</v>
      </c>
      <c r="F112" s="12">
        <v>-2030.26</v>
      </c>
      <c r="G112" s="12">
        <v>-1310.26</v>
      </c>
      <c r="H112" s="12">
        <v>-230.26</v>
      </c>
      <c r="I112" s="12"/>
    </row>
    <row r="114" spans="1:14" x14ac:dyDescent="0.3">
      <c r="K114" s="21"/>
    </row>
    <row r="115" spans="1:14" x14ac:dyDescent="0.3">
      <c r="A115" s="21" t="s">
        <v>256</v>
      </c>
    </row>
    <row r="116" spans="1:14" x14ac:dyDescent="0.3">
      <c r="A116" s="25">
        <f>E102</f>
        <v>-230.26</v>
      </c>
      <c r="B116">
        <f ca="1">C116-Calculator!$C$28</f>
        <v>0.41000000000000003</v>
      </c>
      <c r="C116">
        <f ca="1">D116-Calculator!$C$28</f>
        <v>0.52</v>
      </c>
      <c r="D116">
        <f ca="1">E116-Calculator!$C$28</f>
        <v>0.63</v>
      </c>
      <c r="E116" cm="1">
        <f t="array" aca="1" ref="E116" ca="1">IF(MID(CELL("filename",A1),FIND("]",CELL("filename",A1))+1,256)=Calculator!AS2,Calculator!B28,C7)</f>
        <v>0.74</v>
      </c>
      <c r="F116">
        <f ca="1">E116+Calculator!$C$28</f>
        <v>0.85</v>
      </c>
      <c r="G116">
        <f ca="1">F116+Calculator!$C$28</f>
        <v>0.96</v>
      </c>
      <c r="H116">
        <f ca="1">G116+Calculator!$C$28</f>
        <v>1.07</v>
      </c>
      <c r="N116" s="12"/>
    </row>
    <row r="117" spans="1:14" x14ac:dyDescent="0.3">
      <c r="A117">
        <f ca="1">A118-Calculator!$B$25</f>
        <v>1185</v>
      </c>
      <c r="B117" s="12">
        <f t="dataTable" ref="B117:H123" dt2D="1" dtr="1" r1="C7" r2="D7" ca="1"/>
        <v>-632.41000000000008</v>
      </c>
      <c r="C117" s="12">
        <v>-893.11</v>
      </c>
      <c r="D117" s="12">
        <v>-1023.46</v>
      </c>
      <c r="E117" s="12">
        <v>-1023.46</v>
      </c>
      <c r="F117" s="12">
        <v>-893.11</v>
      </c>
      <c r="G117" s="12">
        <v>-632.41000000000008</v>
      </c>
      <c r="H117" s="12">
        <v>-241.36000000000013</v>
      </c>
      <c r="N117" s="12"/>
    </row>
    <row r="118" spans="1:14" x14ac:dyDescent="0.3">
      <c r="A118">
        <f ca="1">A119-Calculator!$B$25</f>
        <v>1190</v>
      </c>
      <c r="B118" s="12">
        <v>-636.51</v>
      </c>
      <c r="C118" s="12">
        <v>-895.01</v>
      </c>
      <c r="D118" s="12">
        <v>-1024.26</v>
      </c>
      <c r="E118" s="12">
        <v>-1024.26</v>
      </c>
      <c r="F118" s="12">
        <v>-895.01</v>
      </c>
      <c r="G118" s="12">
        <v>-636.51</v>
      </c>
      <c r="H118" s="12">
        <v>-248.76</v>
      </c>
      <c r="N118" s="12"/>
    </row>
    <row r="119" spans="1:14" x14ac:dyDescent="0.3">
      <c r="A119">
        <f ca="1">A120-Calculator!$B$25</f>
        <v>1195</v>
      </c>
      <c r="B119" s="12">
        <v>-638.56000000000006</v>
      </c>
      <c r="C119" s="12">
        <v>-895.96</v>
      </c>
      <c r="D119" s="12">
        <v>-1024.6600000000001</v>
      </c>
      <c r="E119" s="12">
        <v>-1024.6600000000001</v>
      </c>
      <c r="F119" s="12">
        <v>-895.96</v>
      </c>
      <c r="G119" s="12">
        <v>-638.56000000000006</v>
      </c>
      <c r="H119" s="12">
        <v>-252.46000000000004</v>
      </c>
      <c r="N119" s="12"/>
    </row>
    <row r="120" spans="1:14" x14ac:dyDescent="0.3">
      <c r="A120" cm="1">
        <f t="array" aca="1" ref="A120" ca="1">IF(MID(CELL("filename",A1),FIND("]",CELL("filename",A1))+1,256)=Calculator!AS2,Calculator!B24,D7)</f>
        <v>1200</v>
      </c>
      <c r="B120" s="12">
        <v>-638.56000000000006</v>
      </c>
      <c r="C120" s="12">
        <v>-895.96</v>
      </c>
      <c r="D120" s="12">
        <v>-1024.6600000000001</v>
      </c>
      <c r="E120" s="12">
        <v>-1024.6600000000001</v>
      </c>
      <c r="F120" s="12">
        <v>-895.96</v>
      </c>
      <c r="G120" s="12">
        <v>-638.56000000000006</v>
      </c>
      <c r="H120" s="12">
        <v>-252.46000000000004</v>
      </c>
      <c r="N120" s="12"/>
    </row>
    <row r="121" spans="1:14" x14ac:dyDescent="0.3">
      <c r="A121">
        <f ca="1">A120+Calculator!$B$25</f>
        <v>1205</v>
      </c>
      <c r="B121" s="12">
        <v>-636.51</v>
      </c>
      <c r="C121" s="12">
        <v>-895.01</v>
      </c>
      <c r="D121" s="12">
        <v>-1024.26</v>
      </c>
      <c r="E121" s="12">
        <v>-1024.26</v>
      </c>
      <c r="F121" s="12">
        <v>-895.01</v>
      </c>
      <c r="G121" s="12">
        <v>-636.51</v>
      </c>
      <c r="H121" s="12">
        <v>-248.76</v>
      </c>
      <c r="N121" s="12"/>
    </row>
    <row r="122" spans="1:14" x14ac:dyDescent="0.3">
      <c r="A122">
        <f ca="1">A121+Calculator!$B$25</f>
        <v>1210</v>
      </c>
      <c r="B122" s="12">
        <v>-632.41000000000008</v>
      </c>
      <c r="C122" s="12">
        <v>-893.11</v>
      </c>
      <c r="D122" s="12">
        <v>-1023.46</v>
      </c>
      <c r="E122" s="12">
        <v>-1023.46</v>
      </c>
      <c r="F122" s="12">
        <v>-893.11</v>
      </c>
      <c r="G122" s="12">
        <v>-632.41000000000008</v>
      </c>
      <c r="H122" s="12">
        <v>-241.36000000000013</v>
      </c>
      <c r="N122" s="12"/>
    </row>
    <row r="123" spans="1:14" x14ac:dyDescent="0.3">
      <c r="A123">
        <f ca="1">A122+Calculator!$B$25</f>
        <v>1215</v>
      </c>
      <c r="B123" s="12">
        <v>-626.26</v>
      </c>
      <c r="C123" s="12">
        <v>-890.26</v>
      </c>
      <c r="D123" s="12">
        <v>-1022.26</v>
      </c>
      <c r="E123" s="12">
        <v>-1022.26</v>
      </c>
      <c r="F123" s="12">
        <v>-890.26</v>
      </c>
      <c r="G123" s="12">
        <v>-626.26</v>
      </c>
      <c r="H123" s="12">
        <v>-230.26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6E60D-AE3F-4129-87ED-14ECAB40CBE6}">
  <dimension ref="A1:N123"/>
  <sheetViews>
    <sheetView topLeftCell="A100" workbookViewId="0">
      <selection activeCell="G102" sqref="G102:H102"/>
    </sheetView>
  </sheetViews>
  <sheetFormatPr defaultRowHeight="14.4" x14ac:dyDescent="0.3"/>
  <cols>
    <col min="1" max="1" width="22.6640625" customWidth="1"/>
    <col min="2" max="2" width="10.44140625" customWidth="1"/>
    <col min="3" max="3" width="10.77734375" customWidth="1"/>
    <col min="4" max="4" width="12.21875" customWidth="1"/>
    <col min="5" max="5" width="14.5546875" bestFit="1" customWidth="1"/>
    <col min="6" max="6" width="11.77734375" customWidth="1"/>
    <col min="7" max="7" width="11.33203125" customWidth="1"/>
    <col min="8" max="8" width="10.5546875" bestFit="1" customWidth="1"/>
  </cols>
  <sheetData>
    <row r="1" spans="1:8" x14ac:dyDescent="0.3">
      <c r="A1" s="80" t="s">
        <v>226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158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442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3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3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3">
      <c r="A10" t="s">
        <v>12</v>
      </c>
      <c r="C10" s="23"/>
      <c r="E10" s="23"/>
    </row>
    <row r="11" spans="1:8" x14ac:dyDescent="0.3">
      <c r="A11" s="7" t="s">
        <v>13</v>
      </c>
      <c r="C11" s="23"/>
      <c r="E11" s="23"/>
    </row>
    <row r="12" spans="1:8" x14ac:dyDescent="0.3">
      <c r="A12" s="13" t="s">
        <v>14</v>
      </c>
      <c r="C12" s="23"/>
      <c r="E12" s="23"/>
    </row>
    <row r="13" spans="1:8" x14ac:dyDescent="0.3">
      <c r="A13" s="14" t="s">
        <v>15</v>
      </c>
      <c r="B13" s="14" t="s">
        <v>16</v>
      </c>
      <c r="C13" s="15">
        <v>8.11</v>
      </c>
      <c r="D13" s="14">
        <v>2.5</v>
      </c>
      <c r="E13" s="23">
        <f>ROUND(C13*D13,2)</f>
        <v>20.28</v>
      </c>
      <c r="F13" s="16">
        <v>0</v>
      </c>
      <c r="G13" s="23">
        <f>ROUND(E13*F13,2)</f>
        <v>0</v>
      </c>
      <c r="H13" s="23">
        <f>ROUND(E13-G13,2)</f>
        <v>20.28</v>
      </c>
    </row>
    <row r="14" spans="1:8" x14ac:dyDescent="0.3">
      <c r="A14" s="14" t="s">
        <v>57</v>
      </c>
      <c r="B14" s="14" t="s">
        <v>16</v>
      </c>
      <c r="C14" s="15">
        <v>6.87</v>
      </c>
      <c r="D14" s="14">
        <v>5.75</v>
      </c>
      <c r="E14" s="23">
        <f>ROUND(C14*D14,2)</f>
        <v>39.5</v>
      </c>
      <c r="F14" s="16">
        <v>0</v>
      </c>
      <c r="G14" s="23">
        <f>ROUND(E14*F14,2)</f>
        <v>0</v>
      </c>
      <c r="H14" s="23">
        <f>ROUND(E14-G14,2)</f>
        <v>39.5</v>
      </c>
    </row>
    <row r="15" spans="1:8" x14ac:dyDescent="0.3">
      <c r="A15" s="13" t="s">
        <v>17</v>
      </c>
      <c r="C15" s="23"/>
      <c r="E15" s="23"/>
    </row>
    <row r="16" spans="1:8" x14ac:dyDescent="0.3">
      <c r="A16" s="14" t="s">
        <v>66</v>
      </c>
      <c r="B16" s="14" t="s">
        <v>18</v>
      </c>
      <c r="C16" s="15">
        <v>1.1399999999999999</v>
      </c>
      <c r="D16" s="14">
        <v>2.2999999999999998</v>
      </c>
      <c r="E16" s="23">
        <f>ROUND(C16*D16,2)</f>
        <v>2.62</v>
      </c>
      <c r="F16" s="16">
        <v>0</v>
      </c>
      <c r="G16" s="23">
        <f>ROUND(E16*F16,2)</f>
        <v>0</v>
      </c>
      <c r="H16" s="23">
        <f>ROUND(E16-G16,2)</f>
        <v>2.62</v>
      </c>
    </row>
    <row r="17" spans="1:8" x14ac:dyDescent="0.3">
      <c r="A17" s="14" t="s">
        <v>67</v>
      </c>
      <c r="B17" s="14" t="s">
        <v>26</v>
      </c>
      <c r="C17" s="15">
        <v>3.38</v>
      </c>
      <c r="D17" s="14">
        <v>2.3125</v>
      </c>
      <c r="E17" s="23">
        <f>ROUND(C17*D17,2)</f>
        <v>7.82</v>
      </c>
      <c r="F17" s="16">
        <v>0</v>
      </c>
      <c r="G17" s="23">
        <f>ROUND(E17*F17,2)</f>
        <v>0</v>
      </c>
      <c r="H17" s="23">
        <f>ROUND(E17-G17,2)</f>
        <v>7.82</v>
      </c>
    </row>
    <row r="18" spans="1:8" x14ac:dyDescent="0.3">
      <c r="A18" s="14" t="s">
        <v>68</v>
      </c>
      <c r="B18" s="14" t="s">
        <v>26</v>
      </c>
      <c r="C18" s="15">
        <v>11.25</v>
      </c>
      <c r="D18" s="14">
        <v>0.5</v>
      </c>
      <c r="E18" s="23">
        <f>ROUND(C18*D18,2)</f>
        <v>5.63</v>
      </c>
      <c r="F18" s="16">
        <v>0</v>
      </c>
      <c r="G18" s="23">
        <f>ROUND(E18*F18,2)</f>
        <v>0</v>
      </c>
      <c r="H18" s="23">
        <f>ROUND(E18-G18,2)</f>
        <v>5.63</v>
      </c>
    </row>
    <row r="19" spans="1:8" x14ac:dyDescent="0.3">
      <c r="A19" s="13" t="s">
        <v>69</v>
      </c>
      <c r="C19" s="23"/>
      <c r="E19" s="23"/>
    </row>
    <row r="20" spans="1:8" x14ac:dyDescent="0.3">
      <c r="A20" s="14" t="s">
        <v>70</v>
      </c>
      <c r="B20" s="14" t="s">
        <v>29</v>
      </c>
      <c r="C20" s="15">
        <v>0.11</v>
      </c>
      <c r="D20" s="14">
        <v>1500</v>
      </c>
      <c r="E20" s="23">
        <f>ROUND(C20*D20,2)</f>
        <v>165</v>
      </c>
      <c r="F20" s="16">
        <v>0</v>
      </c>
      <c r="G20" s="23">
        <f>ROUND(E20*F20,2)</f>
        <v>0</v>
      </c>
      <c r="H20" s="23">
        <f>ROUND(E20-G20,2)</f>
        <v>165</v>
      </c>
    </row>
    <row r="21" spans="1:8" x14ac:dyDescent="0.3">
      <c r="A21" s="13" t="s">
        <v>20</v>
      </c>
      <c r="C21" s="23"/>
      <c r="E21" s="23"/>
    </row>
    <row r="22" spans="1:8" x14ac:dyDescent="0.3">
      <c r="A22" s="14" t="s">
        <v>22</v>
      </c>
      <c r="B22" s="14" t="s">
        <v>21</v>
      </c>
      <c r="C22" s="15">
        <v>36.200000000000003</v>
      </c>
      <c r="D22" s="14">
        <v>1.5</v>
      </c>
      <c r="E22" s="23">
        <f>ROUND(C22*D22,2)</f>
        <v>54.3</v>
      </c>
      <c r="F22" s="16">
        <v>0</v>
      </c>
      <c r="G22" s="23">
        <f>ROUND(E22*F22,2)</f>
        <v>0</v>
      </c>
      <c r="H22" s="23">
        <f>ROUND(E22-G22,2)</f>
        <v>54.3</v>
      </c>
    </row>
    <row r="23" spans="1:8" x14ac:dyDescent="0.3">
      <c r="A23" s="14" t="s">
        <v>103</v>
      </c>
      <c r="B23" s="14" t="s">
        <v>19</v>
      </c>
      <c r="C23" s="15">
        <v>4</v>
      </c>
      <c r="D23" s="14">
        <v>34.358199999999997</v>
      </c>
      <c r="E23" s="23">
        <f>ROUND(C23*D23,2)</f>
        <v>137.43</v>
      </c>
      <c r="F23" s="16">
        <v>0</v>
      </c>
      <c r="G23" s="23">
        <f>ROUND(E23*F23,2)</f>
        <v>0</v>
      </c>
      <c r="H23" s="23">
        <f>ROUND(E23-G23,2)</f>
        <v>137.43</v>
      </c>
    </row>
    <row r="24" spans="1:8" x14ac:dyDescent="0.3">
      <c r="A24" s="13" t="s">
        <v>23</v>
      </c>
      <c r="C24" s="23"/>
      <c r="E24" s="23"/>
    </row>
    <row r="25" spans="1:8" x14ac:dyDescent="0.3">
      <c r="A25" s="14" t="s">
        <v>71</v>
      </c>
      <c r="B25" s="14" t="s">
        <v>48</v>
      </c>
      <c r="C25" s="15">
        <v>20</v>
      </c>
      <c r="D25" s="14">
        <v>1</v>
      </c>
      <c r="E25" s="23">
        <f>ROUND(C25*D25,2)</f>
        <v>20</v>
      </c>
      <c r="F25" s="16">
        <v>0</v>
      </c>
      <c r="G25" s="23">
        <f>ROUND(E25*F25,2)</f>
        <v>0</v>
      </c>
      <c r="H25" s="23">
        <f>ROUND(E25-G25,2)</f>
        <v>20</v>
      </c>
    </row>
    <row r="26" spans="1:8" x14ac:dyDescent="0.3">
      <c r="A26" s="13" t="s">
        <v>24</v>
      </c>
      <c r="C26" s="23"/>
      <c r="E26" s="23"/>
    </row>
    <row r="27" spans="1:8" x14ac:dyDescent="0.3">
      <c r="A27" s="14" t="s">
        <v>59</v>
      </c>
      <c r="B27" s="14" t="s">
        <v>26</v>
      </c>
      <c r="C27" s="15">
        <v>14.29</v>
      </c>
      <c r="D27" s="14">
        <v>0.5</v>
      </c>
      <c r="E27" s="23">
        <f t="shared" ref="E27:E33" si="0">ROUND(C27*D27,2)</f>
        <v>7.15</v>
      </c>
      <c r="F27" s="16">
        <v>0</v>
      </c>
      <c r="G27" s="23">
        <f t="shared" ref="G27:G33" si="1">ROUND(E27*F27,2)</f>
        <v>0</v>
      </c>
      <c r="H27" s="23">
        <f t="shared" ref="H27:H33" si="2">ROUND(E27-G27,2)</f>
        <v>7.15</v>
      </c>
    </row>
    <row r="28" spans="1:8" x14ac:dyDescent="0.3">
      <c r="A28" s="14" t="s">
        <v>25</v>
      </c>
      <c r="B28" s="14" t="s">
        <v>18</v>
      </c>
      <c r="C28" s="15">
        <v>0.25</v>
      </c>
      <c r="D28" s="14">
        <v>32</v>
      </c>
      <c r="E28" s="23">
        <f t="shared" si="0"/>
        <v>8</v>
      </c>
      <c r="F28" s="16">
        <v>0</v>
      </c>
      <c r="G28" s="23">
        <f t="shared" si="1"/>
        <v>0</v>
      </c>
      <c r="H28" s="23">
        <f t="shared" si="2"/>
        <v>8</v>
      </c>
    </row>
    <row r="29" spans="1:8" x14ac:dyDescent="0.3">
      <c r="A29" s="14" t="s">
        <v>104</v>
      </c>
      <c r="B29" s="14" t="s">
        <v>26</v>
      </c>
      <c r="C29" s="15">
        <v>15.01</v>
      </c>
      <c r="D29" s="14">
        <v>1</v>
      </c>
      <c r="E29" s="23">
        <f t="shared" si="0"/>
        <v>15.01</v>
      </c>
      <c r="F29" s="16">
        <v>0</v>
      </c>
      <c r="G29" s="23">
        <f t="shared" si="1"/>
        <v>0</v>
      </c>
      <c r="H29" s="23">
        <f t="shared" si="2"/>
        <v>15.01</v>
      </c>
    </row>
    <row r="30" spans="1:8" x14ac:dyDescent="0.3">
      <c r="A30" s="14" t="s">
        <v>105</v>
      </c>
      <c r="B30" s="14" t="s">
        <v>18</v>
      </c>
      <c r="C30" s="15">
        <v>0.33</v>
      </c>
      <c r="D30" s="14">
        <v>48</v>
      </c>
      <c r="E30" s="23">
        <f t="shared" si="0"/>
        <v>15.84</v>
      </c>
      <c r="F30" s="16">
        <v>0</v>
      </c>
      <c r="G30" s="23">
        <f t="shared" si="1"/>
        <v>0</v>
      </c>
      <c r="H30" s="23">
        <f t="shared" si="2"/>
        <v>15.84</v>
      </c>
    </row>
    <row r="31" spans="1:8" x14ac:dyDescent="0.3">
      <c r="A31" s="14" t="s">
        <v>106</v>
      </c>
      <c r="B31" s="14" t="s">
        <v>26</v>
      </c>
      <c r="C31" s="15">
        <v>5.24</v>
      </c>
      <c r="D31" s="14">
        <v>2</v>
      </c>
      <c r="E31" s="23">
        <f t="shared" si="0"/>
        <v>10.48</v>
      </c>
      <c r="F31" s="16">
        <v>0</v>
      </c>
      <c r="G31" s="23">
        <f t="shared" si="1"/>
        <v>0</v>
      </c>
      <c r="H31" s="23">
        <f t="shared" si="2"/>
        <v>10.48</v>
      </c>
    </row>
    <row r="32" spans="1:8" x14ac:dyDescent="0.3">
      <c r="A32" s="14" t="s">
        <v>392</v>
      </c>
      <c r="B32" s="14" t="s">
        <v>26</v>
      </c>
      <c r="C32" s="15">
        <v>5.92</v>
      </c>
      <c r="D32" s="14">
        <v>7</v>
      </c>
      <c r="E32" s="23">
        <f t="shared" si="0"/>
        <v>41.44</v>
      </c>
      <c r="F32" s="16">
        <v>0</v>
      </c>
      <c r="G32" s="23">
        <f t="shared" si="1"/>
        <v>0</v>
      </c>
      <c r="H32" s="23">
        <f t="shared" si="2"/>
        <v>41.44</v>
      </c>
    </row>
    <row r="33" spans="1:8" x14ac:dyDescent="0.3">
      <c r="A33" s="14" t="s">
        <v>74</v>
      </c>
      <c r="B33" s="14" t="s">
        <v>26</v>
      </c>
      <c r="C33" s="15">
        <v>10.75</v>
      </c>
      <c r="D33" s="14">
        <v>2</v>
      </c>
      <c r="E33" s="23">
        <f t="shared" si="0"/>
        <v>21.5</v>
      </c>
      <c r="F33" s="16">
        <v>0</v>
      </c>
      <c r="G33" s="23">
        <f t="shared" si="1"/>
        <v>0</v>
      </c>
      <c r="H33" s="23">
        <f t="shared" si="2"/>
        <v>21.5</v>
      </c>
    </row>
    <row r="34" spans="1:8" x14ac:dyDescent="0.3">
      <c r="A34" s="13" t="s">
        <v>27</v>
      </c>
      <c r="C34" s="23"/>
      <c r="E34" s="23"/>
    </row>
    <row r="35" spans="1:8" x14ac:dyDescent="0.3">
      <c r="A35" s="14" t="s">
        <v>78</v>
      </c>
      <c r="B35" s="14" t="s">
        <v>29</v>
      </c>
      <c r="C35" s="15">
        <v>8.25</v>
      </c>
      <c r="D35" s="14">
        <v>2</v>
      </c>
      <c r="E35" s="23">
        <f t="shared" ref="E35:E43" si="3">ROUND(C35*D35,2)</f>
        <v>16.5</v>
      </c>
      <c r="F35" s="16">
        <v>0</v>
      </c>
      <c r="G35" s="23">
        <f t="shared" ref="G35:G43" si="4">ROUND(E35*F35,2)</f>
        <v>0</v>
      </c>
      <c r="H35" s="23">
        <f t="shared" ref="H35:H43" si="5">ROUND(E35-G35,2)</f>
        <v>16.5</v>
      </c>
    </row>
    <row r="36" spans="1:8" x14ac:dyDescent="0.3">
      <c r="A36" s="14" t="s">
        <v>107</v>
      </c>
      <c r="B36" s="14" t="s">
        <v>18</v>
      </c>
      <c r="C36" s="15">
        <v>1.51</v>
      </c>
      <c r="D36" s="14">
        <v>5.2</v>
      </c>
      <c r="E36" s="23">
        <f t="shared" si="3"/>
        <v>7.85</v>
      </c>
      <c r="F36" s="16">
        <v>0</v>
      </c>
      <c r="G36" s="23">
        <f t="shared" si="4"/>
        <v>0</v>
      </c>
      <c r="H36" s="23">
        <f t="shared" si="5"/>
        <v>7.85</v>
      </c>
    </row>
    <row r="37" spans="1:8" x14ac:dyDescent="0.3">
      <c r="A37" s="14" t="s">
        <v>79</v>
      </c>
      <c r="B37" s="14" t="s">
        <v>18</v>
      </c>
      <c r="C37" s="15">
        <v>5.95</v>
      </c>
      <c r="D37" s="14">
        <v>2</v>
      </c>
      <c r="E37" s="23">
        <f t="shared" si="3"/>
        <v>11.9</v>
      </c>
      <c r="F37" s="16">
        <v>0</v>
      </c>
      <c r="G37" s="23">
        <f t="shared" si="4"/>
        <v>0</v>
      </c>
      <c r="H37" s="23">
        <f t="shared" si="5"/>
        <v>11.9</v>
      </c>
    </row>
    <row r="38" spans="1:8" x14ac:dyDescent="0.3">
      <c r="A38" s="14" t="s">
        <v>108</v>
      </c>
      <c r="B38" s="14" t="s">
        <v>18</v>
      </c>
      <c r="C38" s="15">
        <v>1.26</v>
      </c>
      <c r="D38" s="14">
        <v>6</v>
      </c>
      <c r="E38" s="23">
        <f t="shared" si="3"/>
        <v>7.56</v>
      </c>
      <c r="F38" s="16">
        <v>0</v>
      </c>
      <c r="G38" s="23">
        <f t="shared" si="4"/>
        <v>0</v>
      </c>
      <c r="H38" s="23">
        <f t="shared" si="5"/>
        <v>7.56</v>
      </c>
    </row>
    <row r="39" spans="1:8" x14ac:dyDescent="0.3">
      <c r="A39" s="14" t="s">
        <v>109</v>
      </c>
      <c r="B39" s="14" t="s">
        <v>18</v>
      </c>
      <c r="C39" s="15">
        <v>0.79</v>
      </c>
      <c r="D39" s="14">
        <v>2</v>
      </c>
      <c r="E39" s="23">
        <f t="shared" si="3"/>
        <v>1.58</v>
      </c>
      <c r="F39" s="16">
        <v>0</v>
      </c>
      <c r="G39" s="23">
        <f t="shared" si="4"/>
        <v>0</v>
      </c>
      <c r="H39" s="23">
        <f t="shared" si="5"/>
        <v>1.58</v>
      </c>
    </row>
    <row r="40" spans="1:8" x14ac:dyDescent="0.3">
      <c r="A40" s="14" t="s">
        <v>110</v>
      </c>
      <c r="B40" s="14" t="s">
        <v>18</v>
      </c>
      <c r="C40" s="15">
        <v>0.56000000000000005</v>
      </c>
      <c r="D40" s="14">
        <v>12.8</v>
      </c>
      <c r="E40" s="23">
        <f t="shared" si="3"/>
        <v>7.17</v>
      </c>
      <c r="F40" s="16">
        <v>0</v>
      </c>
      <c r="G40" s="23">
        <f t="shared" si="4"/>
        <v>0</v>
      </c>
      <c r="H40" s="23">
        <f t="shared" si="5"/>
        <v>7.17</v>
      </c>
    </row>
    <row r="41" spans="1:8" x14ac:dyDescent="0.3">
      <c r="A41" s="14" t="s">
        <v>111</v>
      </c>
      <c r="B41" s="14" t="s">
        <v>18</v>
      </c>
      <c r="C41" s="15">
        <v>0.39</v>
      </c>
      <c r="D41" s="14">
        <v>1</v>
      </c>
      <c r="E41" s="23">
        <f t="shared" si="3"/>
        <v>0.39</v>
      </c>
      <c r="F41" s="16">
        <v>0</v>
      </c>
      <c r="G41" s="23">
        <f t="shared" si="4"/>
        <v>0</v>
      </c>
      <c r="H41" s="23">
        <f t="shared" si="5"/>
        <v>0.39</v>
      </c>
    </row>
    <row r="42" spans="1:8" x14ac:dyDescent="0.3">
      <c r="A42" s="14" t="s">
        <v>112</v>
      </c>
      <c r="B42" s="14" t="s">
        <v>48</v>
      </c>
      <c r="C42" s="15">
        <v>15</v>
      </c>
      <c r="D42" s="14">
        <v>1.5</v>
      </c>
      <c r="E42" s="23">
        <f t="shared" si="3"/>
        <v>22.5</v>
      </c>
      <c r="F42" s="16">
        <v>0</v>
      </c>
      <c r="G42" s="23">
        <f t="shared" si="4"/>
        <v>0</v>
      </c>
      <c r="H42" s="23">
        <f t="shared" si="5"/>
        <v>22.5</v>
      </c>
    </row>
    <row r="43" spans="1:8" x14ac:dyDescent="0.3">
      <c r="A43" s="14" t="s">
        <v>113</v>
      </c>
      <c r="B43" s="14" t="s">
        <v>18</v>
      </c>
      <c r="C43" s="15">
        <v>9.34</v>
      </c>
      <c r="D43" s="14">
        <v>1.5</v>
      </c>
      <c r="E43" s="23">
        <f t="shared" si="3"/>
        <v>14.01</v>
      </c>
      <c r="F43" s="16">
        <v>0</v>
      </c>
      <c r="G43" s="23">
        <f t="shared" si="4"/>
        <v>0</v>
      </c>
      <c r="H43" s="23">
        <f t="shared" si="5"/>
        <v>14.01</v>
      </c>
    </row>
    <row r="44" spans="1:8" x14ac:dyDescent="0.3">
      <c r="A44" s="13" t="s">
        <v>33</v>
      </c>
      <c r="C44" s="23"/>
      <c r="E44" s="23"/>
    </row>
    <row r="45" spans="1:8" x14ac:dyDescent="0.3">
      <c r="A45" s="14" t="s">
        <v>393</v>
      </c>
      <c r="B45" s="14" t="s">
        <v>60</v>
      </c>
      <c r="C45" s="15">
        <v>2.4300000000000002</v>
      </c>
      <c r="D45" s="14">
        <v>45</v>
      </c>
      <c r="E45" s="23">
        <f>ROUND(C45*D45,2)</f>
        <v>109.35</v>
      </c>
      <c r="F45" s="16">
        <v>0</v>
      </c>
      <c r="G45" s="23">
        <f>ROUND(E45*F45,2)</f>
        <v>0</v>
      </c>
      <c r="H45" s="23">
        <f>ROUND(E45-G45,2)</f>
        <v>109.35</v>
      </c>
    </row>
    <row r="46" spans="1:8" x14ac:dyDescent="0.3">
      <c r="A46" s="13" t="s">
        <v>85</v>
      </c>
      <c r="C46" s="23"/>
      <c r="E46" s="23"/>
    </row>
    <row r="47" spans="1:8" x14ac:dyDescent="0.3">
      <c r="A47" s="14" t="s">
        <v>86</v>
      </c>
      <c r="B47" s="14" t="s">
        <v>18</v>
      </c>
      <c r="C47" s="15">
        <v>7.0000000000000007E-2</v>
      </c>
      <c r="D47" s="14">
        <v>48</v>
      </c>
      <c r="E47" s="23">
        <f>ROUND(C47*D47,2)</f>
        <v>3.36</v>
      </c>
      <c r="F47" s="16">
        <v>0</v>
      </c>
      <c r="G47" s="23">
        <f>ROUND(E47*F47,2)</f>
        <v>0</v>
      </c>
      <c r="H47" s="23">
        <f>ROUND(E47-G47,2)</f>
        <v>3.36</v>
      </c>
    </row>
    <row r="48" spans="1:8" x14ac:dyDescent="0.3">
      <c r="A48" s="13" t="s">
        <v>114</v>
      </c>
      <c r="C48" s="23"/>
      <c r="E48" s="23"/>
    </row>
    <row r="49" spans="1:8" x14ac:dyDescent="0.3">
      <c r="A49" s="14" t="s">
        <v>115</v>
      </c>
      <c r="B49" s="14" t="s">
        <v>26</v>
      </c>
      <c r="C49" s="15">
        <v>3.3</v>
      </c>
      <c r="D49" s="14">
        <v>0.4</v>
      </c>
      <c r="E49" s="23">
        <f>ROUND(C49*D49,2)</f>
        <v>1.32</v>
      </c>
      <c r="F49" s="16">
        <v>0</v>
      </c>
      <c r="G49" s="23">
        <f>ROUND(E49*F49,2)</f>
        <v>0</v>
      </c>
      <c r="H49" s="23">
        <f>ROUND(E49-G49,2)</f>
        <v>1.32</v>
      </c>
    </row>
    <row r="50" spans="1:8" x14ac:dyDescent="0.3">
      <c r="A50" s="13" t="s">
        <v>61</v>
      </c>
      <c r="C50" s="23"/>
      <c r="E50" s="23"/>
    </row>
    <row r="51" spans="1:8" x14ac:dyDescent="0.3">
      <c r="A51" s="14" t="s">
        <v>62</v>
      </c>
      <c r="B51" s="14" t="s">
        <v>48</v>
      </c>
      <c r="C51" s="15">
        <v>7.5</v>
      </c>
      <c r="D51" s="14">
        <v>1</v>
      </c>
      <c r="E51" s="23">
        <f>ROUND(C51*D51,2)</f>
        <v>7.5</v>
      </c>
      <c r="F51" s="16">
        <v>0</v>
      </c>
      <c r="G51" s="23">
        <f>ROUND(E51*F51,2)</f>
        <v>0</v>
      </c>
      <c r="H51" s="23">
        <f>ROUND(E51-G51,2)</f>
        <v>7.5</v>
      </c>
    </row>
    <row r="52" spans="1:8" x14ac:dyDescent="0.3">
      <c r="A52" s="13" t="s">
        <v>87</v>
      </c>
      <c r="C52" s="23"/>
      <c r="E52" s="23"/>
    </row>
    <row r="53" spans="1:8" x14ac:dyDescent="0.3">
      <c r="A53" s="14" t="s">
        <v>88</v>
      </c>
      <c r="B53" s="14" t="s">
        <v>48</v>
      </c>
      <c r="C53" s="15">
        <v>1</v>
      </c>
      <c r="D53" s="14">
        <v>1</v>
      </c>
      <c r="E53" s="23">
        <f>ROUND(C53*D53,2)</f>
        <v>1</v>
      </c>
      <c r="F53" s="16">
        <v>0</v>
      </c>
      <c r="G53" s="23">
        <f>ROUND(E53*F53,2)</f>
        <v>0</v>
      </c>
      <c r="H53" s="23">
        <f>ROUND(E53-G53,2)</f>
        <v>1</v>
      </c>
    </row>
    <row r="54" spans="1:8" x14ac:dyDescent="0.3">
      <c r="A54" s="13" t="s">
        <v>34</v>
      </c>
      <c r="C54" s="23"/>
      <c r="E54" s="23"/>
    </row>
    <row r="55" spans="1:8" x14ac:dyDescent="0.3">
      <c r="A55" s="14" t="s">
        <v>35</v>
      </c>
      <c r="B55" s="14" t="s">
        <v>36</v>
      </c>
      <c r="C55" s="15">
        <v>65</v>
      </c>
      <c r="D55" s="14">
        <v>0.66600000000000004</v>
      </c>
      <c r="E55" s="23">
        <f>ROUND(C55*D55,2)</f>
        <v>43.29</v>
      </c>
      <c r="F55" s="16">
        <v>0</v>
      </c>
      <c r="G55" s="23">
        <f>ROUND(E55*F55,2)</f>
        <v>0</v>
      </c>
      <c r="H55" s="23">
        <f>ROUND(E55-G55,2)</f>
        <v>43.29</v>
      </c>
    </row>
    <row r="56" spans="1:8" x14ac:dyDescent="0.3">
      <c r="A56" s="13" t="s">
        <v>116</v>
      </c>
      <c r="C56" s="23"/>
      <c r="E56" s="23"/>
    </row>
    <row r="57" spans="1:8" x14ac:dyDescent="0.3">
      <c r="A57" s="14" t="s">
        <v>117</v>
      </c>
      <c r="B57" s="14" t="s">
        <v>48</v>
      </c>
      <c r="C57" s="15">
        <v>8</v>
      </c>
      <c r="D57" s="14">
        <v>1</v>
      </c>
      <c r="E57" s="23">
        <f>ROUND(C57*D57,2)</f>
        <v>8</v>
      </c>
      <c r="F57" s="16">
        <v>0</v>
      </c>
      <c r="G57" s="23">
        <f>ROUND(E57*F57,2)</f>
        <v>0</v>
      </c>
      <c r="H57" s="23">
        <f>ROUND(E57-G57,2)</f>
        <v>8</v>
      </c>
    </row>
    <row r="58" spans="1:8" x14ac:dyDescent="0.3">
      <c r="A58" s="13" t="s">
        <v>118</v>
      </c>
      <c r="C58" s="23"/>
      <c r="E58" s="23"/>
    </row>
    <row r="59" spans="1:8" x14ac:dyDescent="0.3">
      <c r="A59" s="14" t="s">
        <v>119</v>
      </c>
      <c r="B59" s="14" t="s">
        <v>48</v>
      </c>
      <c r="C59" s="15">
        <v>10</v>
      </c>
      <c r="D59" s="14">
        <v>0.33300000000000002</v>
      </c>
      <c r="E59" s="23">
        <f>ROUND(C59*D59,2)</f>
        <v>3.33</v>
      </c>
      <c r="F59" s="16">
        <v>0</v>
      </c>
      <c r="G59" s="23">
        <f>ROUND(E59*F59,2)</f>
        <v>0</v>
      </c>
      <c r="H59" s="23">
        <f>ROUND(E59-G59,2)</f>
        <v>3.33</v>
      </c>
    </row>
    <row r="60" spans="1:8" x14ac:dyDescent="0.3">
      <c r="A60" s="13" t="s">
        <v>37</v>
      </c>
      <c r="C60" s="23"/>
      <c r="E60" s="23"/>
    </row>
    <row r="61" spans="1:8" x14ac:dyDescent="0.3">
      <c r="A61" s="14" t="s">
        <v>38</v>
      </c>
      <c r="B61" s="14" t="s">
        <v>39</v>
      </c>
      <c r="C61" s="15">
        <v>17.940000000000001</v>
      </c>
      <c r="D61" s="14">
        <v>0.39929999999999999</v>
      </c>
      <c r="E61" s="23">
        <f>ROUND(C61*D61,2)</f>
        <v>7.16</v>
      </c>
      <c r="F61" s="16">
        <v>0</v>
      </c>
      <c r="G61" s="23">
        <f>ROUND(E61*F61,2)</f>
        <v>0</v>
      </c>
      <c r="H61" s="23">
        <f>ROUND(E61-G61,2)</f>
        <v>7.16</v>
      </c>
    </row>
    <row r="62" spans="1:8" x14ac:dyDescent="0.3">
      <c r="A62" s="14" t="s">
        <v>91</v>
      </c>
      <c r="B62" s="14" t="s">
        <v>39</v>
      </c>
      <c r="C62" s="15">
        <v>17.940000000000001</v>
      </c>
      <c r="D62" s="14">
        <v>0.20760000000000001</v>
      </c>
      <c r="E62" s="23">
        <f>ROUND(C62*D62,2)</f>
        <v>3.72</v>
      </c>
      <c r="F62" s="16">
        <v>0</v>
      </c>
      <c r="G62" s="23">
        <f>ROUND(E62*F62,2)</f>
        <v>0</v>
      </c>
      <c r="H62" s="23">
        <f>ROUND(E62-G62,2)</f>
        <v>3.72</v>
      </c>
    </row>
    <row r="63" spans="1:8" x14ac:dyDescent="0.3">
      <c r="A63" s="13" t="s">
        <v>40</v>
      </c>
      <c r="C63" s="23"/>
      <c r="E63" s="23"/>
    </row>
    <row r="64" spans="1:8" x14ac:dyDescent="0.3">
      <c r="A64" s="14" t="s">
        <v>41</v>
      </c>
      <c r="B64" s="14" t="s">
        <v>39</v>
      </c>
      <c r="C64" s="15">
        <v>9.06</v>
      </c>
      <c r="D64" s="14">
        <v>0.20369999999999999</v>
      </c>
      <c r="E64" s="23">
        <f>ROUND(C64*D64,2)</f>
        <v>1.85</v>
      </c>
      <c r="F64" s="16">
        <v>0</v>
      </c>
      <c r="G64" s="23">
        <f>ROUND(E64*F64,2)</f>
        <v>0</v>
      </c>
      <c r="H64" s="23">
        <f>ROUND(E64-G64,2)</f>
        <v>1.85</v>
      </c>
    </row>
    <row r="65" spans="1:8" x14ac:dyDescent="0.3">
      <c r="A65" s="13" t="s">
        <v>43</v>
      </c>
      <c r="C65" s="23"/>
      <c r="E65" s="23"/>
    </row>
    <row r="66" spans="1:8" x14ac:dyDescent="0.3">
      <c r="A66" s="14" t="s">
        <v>42</v>
      </c>
      <c r="B66" s="14" t="s">
        <v>39</v>
      </c>
      <c r="C66" s="15">
        <v>9.06</v>
      </c>
      <c r="D66" s="14">
        <v>0.1236</v>
      </c>
      <c r="E66" s="23">
        <f>ROUND(C66*D66,2)</f>
        <v>1.1200000000000001</v>
      </c>
      <c r="F66" s="16">
        <v>0</v>
      </c>
      <c r="G66" s="23">
        <f>ROUND(E66*F66,2)</f>
        <v>0</v>
      </c>
      <c r="H66" s="23">
        <f>ROUND(E66-G66,2)</f>
        <v>1.1200000000000001</v>
      </c>
    </row>
    <row r="67" spans="1:8" x14ac:dyDescent="0.3">
      <c r="A67" s="14" t="s">
        <v>91</v>
      </c>
      <c r="B67" s="14" t="s">
        <v>39</v>
      </c>
      <c r="C67" s="15">
        <v>9.06</v>
      </c>
      <c r="D67" s="14">
        <v>0.18990000000000001</v>
      </c>
      <c r="E67" s="23">
        <f>ROUND(C67*D67,2)</f>
        <v>1.72</v>
      </c>
      <c r="F67" s="16">
        <v>0</v>
      </c>
      <c r="G67" s="23">
        <f>ROUND(E67*F67,2)</f>
        <v>0</v>
      </c>
      <c r="H67" s="23">
        <f>ROUND(E67-G67,2)</f>
        <v>1.72</v>
      </c>
    </row>
    <row r="68" spans="1:8" x14ac:dyDescent="0.3">
      <c r="A68" s="14" t="s">
        <v>44</v>
      </c>
      <c r="B68" s="14" t="s">
        <v>39</v>
      </c>
      <c r="C68" s="15">
        <v>17.920000000000002</v>
      </c>
      <c r="D68" s="14">
        <v>0.48549999999999999</v>
      </c>
      <c r="E68" s="23">
        <f>ROUND(C68*D68,2)</f>
        <v>8.6999999999999993</v>
      </c>
      <c r="F68" s="16">
        <v>0</v>
      </c>
      <c r="G68" s="23">
        <f>ROUND(E68*F68,2)</f>
        <v>0</v>
      </c>
      <c r="H68" s="23">
        <f>ROUND(E68-G68,2)</f>
        <v>8.6999999999999993</v>
      </c>
    </row>
    <row r="69" spans="1:8" x14ac:dyDescent="0.3">
      <c r="A69" s="13" t="s">
        <v>45</v>
      </c>
      <c r="C69" s="23"/>
      <c r="E69" s="23"/>
    </row>
    <row r="70" spans="1:8" x14ac:dyDescent="0.3">
      <c r="A70" s="14" t="s">
        <v>38</v>
      </c>
      <c r="B70" s="14" t="s">
        <v>19</v>
      </c>
      <c r="C70" s="15">
        <v>3.44</v>
      </c>
      <c r="D70" s="14">
        <v>6.1665000000000001</v>
      </c>
      <c r="E70" s="23">
        <f>ROUND(C70*D70,2)</f>
        <v>21.21</v>
      </c>
      <c r="F70" s="16">
        <v>0</v>
      </c>
      <c r="G70" s="23">
        <f>ROUND(E70*F70,2)</f>
        <v>0</v>
      </c>
      <c r="H70" s="23">
        <f>ROUND(E70-G70,2)</f>
        <v>21.21</v>
      </c>
    </row>
    <row r="71" spans="1:8" x14ac:dyDescent="0.3">
      <c r="A71" s="14" t="s">
        <v>91</v>
      </c>
      <c r="B71" s="14" t="s">
        <v>19</v>
      </c>
      <c r="C71" s="15">
        <v>3.44</v>
      </c>
      <c r="D71" s="14">
        <v>4.8836000000000004</v>
      </c>
      <c r="E71" s="23">
        <f>ROUND(C71*D71,2)</f>
        <v>16.8</v>
      </c>
      <c r="F71" s="16">
        <v>0</v>
      </c>
      <c r="G71" s="23">
        <f>ROUND(E71*F71,2)</f>
        <v>0</v>
      </c>
      <c r="H71" s="23">
        <f>ROUND(E71-G71,2)</f>
        <v>16.8</v>
      </c>
    </row>
    <row r="72" spans="1:8" x14ac:dyDescent="0.3">
      <c r="A72" s="14" t="s">
        <v>159</v>
      </c>
      <c r="B72" s="14" t="s">
        <v>19</v>
      </c>
      <c r="C72" s="15">
        <v>3.44</v>
      </c>
      <c r="D72" s="14">
        <v>11.2011</v>
      </c>
      <c r="E72" s="23">
        <f>ROUND(C72*D72,2)</f>
        <v>38.53</v>
      </c>
      <c r="F72" s="16">
        <v>0</v>
      </c>
      <c r="G72" s="23">
        <f>ROUND(E72*F72,2)</f>
        <v>0</v>
      </c>
      <c r="H72" s="23">
        <f>ROUND(E72-G72,2)</f>
        <v>38.53</v>
      </c>
    </row>
    <row r="73" spans="1:8" x14ac:dyDescent="0.3">
      <c r="A73" s="13" t="s">
        <v>47</v>
      </c>
      <c r="C73" s="23"/>
      <c r="E73" s="23"/>
    </row>
    <row r="74" spans="1:8" x14ac:dyDescent="0.3">
      <c r="A74" s="14" t="s">
        <v>42</v>
      </c>
      <c r="B74" s="14" t="s">
        <v>48</v>
      </c>
      <c r="C74" s="15">
        <v>10.79</v>
      </c>
      <c r="D74" s="14">
        <v>1</v>
      </c>
      <c r="E74" s="23">
        <f>ROUND(C74*D74,2)</f>
        <v>10.79</v>
      </c>
      <c r="F74" s="16">
        <v>0</v>
      </c>
      <c r="G74" s="23">
        <f>ROUND(E74*F74,2)</f>
        <v>0</v>
      </c>
      <c r="H74" s="23">
        <f t="shared" ref="H74:H80" si="6">ROUND(E74-G74,2)</f>
        <v>10.79</v>
      </c>
    </row>
    <row r="75" spans="1:8" x14ac:dyDescent="0.3">
      <c r="A75" s="14" t="s">
        <v>38</v>
      </c>
      <c r="B75" s="14" t="s">
        <v>48</v>
      </c>
      <c r="C75" s="15">
        <v>4.47</v>
      </c>
      <c r="D75" s="14">
        <v>1</v>
      </c>
      <c r="E75" s="23">
        <f>ROUND(C75*D75,2)</f>
        <v>4.47</v>
      </c>
      <c r="F75" s="16">
        <v>0</v>
      </c>
      <c r="G75" s="23">
        <f>ROUND(E75*F75,2)</f>
        <v>0</v>
      </c>
      <c r="H75" s="23">
        <f t="shared" si="6"/>
        <v>4.47</v>
      </c>
    </row>
    <row r="76" spans="1:8" x14ac:dyDescent="0.3">
      <c r="A76" s="14" t="s">
        <v>91</v>
      </c>
      <c r="B76" s="14" t="s">
        <v>48</v>
      </c>
      <c r="C76" s="15">
        <v>25.96</v>
      </c>
      <c r="D76" s="14">
        <v>1</v>
      </c>
      <c r="E76" s="23">
        <f>ROUND(C76*D76,2)</f>
        <v>25.96</v>
      </c>
      <c r="F76" s="16">
        <v>0</v>
      </c>
      <c r="G76" s="23">
        <f>ROUND(E76*F76,2)</f>
        <v>0</v>
      </c>
      <c r="H76" s="23">
        <f t="shared" si="6"/>
        <v>25.96</v>
      </c>
    </row>
    <row r="77" spans="1:8" x14ac:dyDescent="0.3">
      <c r="A77" s="14" t="s">
        <v>159</v>
      </c>
      <c r="B77" s="14" t="s">
        <v>48</v>
      </c>
      <c r="C77" s="15">
        <v>21.95</v>
      </c>
      <c r="D77" s="14">
        <v>1</v>
      </c>
      <c r="E77" s="23">
        <f>ROUND(C77*D77,2)</f>
        <v>21.95</v>
      </c>
      <c r="F77" s="16">
        <v>0</v>
      </c>
      <c r="G77" s="23">
        <f>ROUND(E77*F77,2)</f>
        <v>0</v>
      </c>
      <c r="H77" s="23">
        <f t="shared" si="6"/>
        <v>21.95</v>
      </c>
    </row>
    <row r="78" spans="1:8" x14ac:dyDescent="0.3">
      <c r="A78" s="9" t="s">
        <v>49</v>
      </c>
      <c r="B78" s="9" t="s">
        <v>48</v>
      </c>
      <c r="C78" s="10">
        <v>35.44</v>
      </c>
      <c r="D78" s="9">
        <v>1</v>
      </c>
      <c r="E78" s="22">
        <f>ROUND(C78*D78,2)</f>
        <v>35.44</v>
      </c>
      <c r="F78" s="11">
        <v>0</v>
      </c>
      <c r="G78" s="22">
        <f>ROUND(E78*F78,2)</f>
        <v>0</v>
      </c>
      <c r="H78" s="22">
        <f t="shared" si="6"/>
        <v>35.44</v>
      </c>
    </row>
    <row r="79" spans="1:8" x14ac:dyDescent="0.3">
      <c r="A79" s="7" t="s">
        <v>50</v>
      </c>
      <c r="C79" s="23"/>
      <c r="E79" s="23">
        <f>SUM(E13:E78)</f>
        <v>1038.0300000000002</v>
      </c>
      <c r="G79" s="12">
        <f>SUM(G13:G78)</f>
        <v>0</v>
      </c>
      <c r="H79" s="12">
        <f t="shared" si="6"/>
        <v>1038.03</v>
      </c>
    </row>
    <row r="80" spans="1:8" x14ac:dyDescent="0.3">
      <c r="A80" s="7" t="s">
        <v>51</v>
      </c>
      <c r="C80" s="23"/>
      <c r="E80" s="23">
        <f>+E9-E79</f>
        <v>28.169999999999845</v>
      </c>
      <c r="G80" s="12">
        <f>+G9-G79</f>
        <v>0</v>
      </c>
      <c r="H80" s="12">
        <f t="shared" si="6"/>
        <v>28.17</v>
      </c>
    </row>
    <row r="81" spans="1:8" x14ac:dyDescent="0.3">
      <c r="A81" t="s">
        <v>12</v>
      </c>
      <c r="C81" s="23"/>
      <c r="E81" s="23"/>
    </row>
    <row r="82" spans="1:8" x14ac:dyDescent="0.3">
      <c r="A82" s="7" t="s">
        <v>52</v>
      </c>
      <c r="C82" s="23"/>
      <c r="E82" s="23"/>
    </row>
    <row r="83" spans="1:8" x14ac:dyDescent="0.3">
      <c r="A83" s="14" t="s">
        <v>42</v>
      </c>
      <c r="B83" s="14" t="s">
        <v>48</v>
      </c>
      <c r="C83" s="15">
        <v>19.47</v>
      </c>
      <c r="D83" s="14">
        <v>1</v>
      </c>
      <c r="E83" s="23">
        <f>ROUND(C83*D83,2)</f>
        <v>19.47</v>
      </c>
      <c r="F83" s="16">
        <v>0</v>
      </c>
      <c r="G83" s="23">
        <f>ROUND(E83*F83,2)</f>
        <v>0</v>
      </c>
      <c r="H83" s="23">
        <f t="shared" ref="H83:H89" si="7">ROUND(E83-G83,2)</f>
        <v>19.47</v>
      </c>
    </row>
    <row r="84" spans="1:8" x14ac:dyDescent="0.3">
      <c r="A84" s="14" t="s">
        <v>38</v>
      </c>
      <c r="B84" s="14" t="s">
        <v>48</v>
      </c>
      <c r="C84" s="15">
        <v>34.46</v>
      </c>
      <c r="D84" s="14">
        <v>1</v>
      </c>
      <c r="E84" s="23">
        <f>ROUND(C84*D84,2)</f>
        <v>34.46</v>
      </c>
      <c r="F84" s="16">
        <v>0</v>
      </c>
      <c r="G84" s="23">
        <f>ROUND(E84*F84,2)</f>
        <v>0</v>
      </c>
      <c r="H84" s="23">
        <f t="shared" si="7"/>
        <v>34.46</v>
      </c>
    </row>
    <row r="85" spans="1:8" x14ac:dyDescent="0.3">
      <c r="A85" s="14" t="s">
        <v>91</v>
      </c>
      <c r="B85" s="14" t="s">
        <v>48</v>
      </c>
      <c r="C85" s="15">
        <v>126.29</v>
      </c>
      <c r="D85" s="14">
        <v>1</v>
      </c>
      <c r="E85" s="23">
        <f>ROUND(C85*D85,2)</f>
        <v>126.29</v>
      </c>
      <c r="F85" s="16">
        <v>0</v>
      </c>
      <c r="G85" s="23">
        <f>ROUND(E85*F85,2)</f>
        <v>0</v>
      </c>
      <c r="H85" s="23">
        <f t="shared" si="7"/>
        <v>126.29</v>
      </c>
    </row>
    <row r="86" spans="1:8" x14ac:dyDescent="0.3">
      <c r="A86" s="9" t="s">
        <v>159</v>
      </c>
      <c r="B86" s="9" t="s">
        <v>48</v>
      </c>
      <c r="C86" s="10">
        <v>99.5</v>
      </c>
      <c r="D86" s="9">
        <v>1</v>
      </c>
      <c r="E86" s="22">
        <f>ROUND(C86*D86,2)</f>
        <v>99.5</v>
      </c>
      <c r="F86" s="11">
        <v>0</v>
      </c>
      <c r="G86" s="22">
        <f>ROUND(E86*F86,2)</f>
        <v>0</v>
      </c>
      <c r="H86" s="22">
        <f t="shared" si="7"/>
        <v>99.5</v>
      </c>
    </row>
    <row r="87" spans="1:8" x14ac:dyDescent="0.3">
      <c r="A87" s="7" t="s">
        <v>53</v>
      </c>
      <c r="C87" s="23"/>
      <c r="E87" s="23">
        <f>SUM(E83:E86)</f>
        <v>279.72000000000003</v>
      </c>
      <c r="G87" s="12">
        <f>SUM(G83:G86)</f>
        <v>0</v>
      </c>
      <c r="H87" s="12">
        <f t="shared" si="7"/>
        <v>279.72000000000003</v>
      </c>
    </row>
    <row r="88" spans="1:8" x14ac:dyDescent="0.3">
      <c r="A88" s="7" t="s">
        <v>54</v>
      </c>
      <c r="C88" s="23"/>
      <c r="E88" s="23">
        <f>+E79+E87</f>
        <v>1317.7500000000002</v>
      </c>
      <c r="G88" s="12">
        <f>+G79+G87</f>
        <v>0</v>
      </c>
      <c r="H88" s="12">
        <f t="shared" si="7"/>
        <v>1317.75</v>
      </c>
    </row>
    <row r="89" spans="1:8" x14ac:dyDescent="0.3">
      <c r="A89" s="7" t="s">
        <v>55</v>
      </c>
      <c r="C89" s="23"/>
      <c r="E89" s="23">
        <f>+E9-E88</f>
        <v>-251.55000000000018</v>
      </c>
      <c r="G89" s="12">
        <f>+G9-G88</f>
        <v>0</v>
      </c>
      <c r="H89" s="12">
        <f t="shared" si="7"/>
        <v>-251.55</v>
      </c>
    </row>
    <row r="90" spans="1:8" x14ac:dyDescent="0.3">
      <c r="A90" t="s">
        <v>120</v>
      </c>
      <c r="C90" s="23"/>
      <c r="E90" s="23"/>
    </row>
    <row r="91" spans="1:8" x14ac:dyDescent="0.3">
      <c r="A91" t="s">
        <v>425</v>
      </c>
      <c r="C91" s="23"/>
      <c r="E91" s="23"/>
    </row>
    <row r="92" spans="1:8" x14ac:dyDescent="0.3">
      <c r="C92" s="23"/>
      <c r="E92" s="23"/>
    </row>
    <row r="93" spans="1:8" x14ac:dyDescent="0.3">
      <c r="A93" s="7" t="s">
        <v>121</v>
      </c>
      <c r="C93" s="23"/>
      <c r="E93" s="23"/>
    </row>
    <row r="94" spans="1:8" x14ac:dyDescent="0.3">
      <c r="A94" s="7" t="s">
        <v>122</v>
      </c>
      <c r="C94" s="23"/>
      <c r="E94" s="23"/>
    </row>
    <row r="98" spans="1:9" x14ac:dyDescent="0.3">
      <c r="A98" t="str" cm="1">
        <f t="array" aca="1" ref="A98" ca="1">MID(CELL("filename",A1),FIND("]",CELL("filename",A1))+1,256)</f>
        <v>cotton13</v>
      </c>
    </row>
    <row r="99" spans="1:9" x14ac:dyDescent="0.3">
      <c r="A99" s="7" t="s">
        <v>50</v>
      </c>
      <c r="E99" s="25">
        <f>VLOOKUP(A99,$A$1:$H$98,5,FALSE)</f>
        <v>1038.0300000000002</v>
      </c>
    </row>
    <row r="100" spans="1:9" x14ac:dyDescent="0.3">
      <c r="A100" s="7" t="s">
        <v>293</v>
      </c>
      <c r="E100" s="25">
        <f>VLOOKUP(A100,$A$1:$H$98,5,FALSE)</f>
        <v>279.72000000000003</v>
      </c>
    </row>
    <row r="101" spans="1:9" x14ac:dyDescent="0.3">
      <c r="A101" s="7" t="s">
        <v>294</v>
      </c>
      <c r="E101" s="25">
        <f t="shared" ref="E101:E102" si="8">VLOOKUP(A101,$A$1:$H$98,5,FALSE)</f>
        <v>1317.7500000000002</v>
      </c>
    </row>
    <row r="102" spans="1:9" x14ac:dyDescent="0.3">
      <c r="A102" s="7" t="s">
        <v>55</v>
      </c>
      <c r="E102" s="25">
        <f t="shared" si="8"/>
        <v>-251.55000000000018</v>
      </c>
    </row>
    <row r="103" spans="1:9" x14ac:dyDescent="0.3">
      <c r="A103" s="21" t="s">
        <v>255</v>
      </c>
    </row>
    <row r="104" spans="1:9" x14ac:dyDescent="0.3">
      <c r="A104" s="21" t="s">
        <v>255</v>
      </c>
    </row>
    <row r="105" spans="1:9" x14ac:dyDescent="0.3">
      <c r="A105" s="25">
        <f>E102</f>
        <v>-251.55000000000018</v>
      </c>
      <c r="B105" s="25">
        <f ca="1">C105-Calculator!$B$16</f>
        <v>-0.15999999999999998</v>
      </c>
      <c r="C105" s="25">
        <f ca="1">D105-Calculator!$B$16</f>
        <v>0.14000000000000001</v>
      </c>
      <c r="D105" s="25">
        <f ca="1">E105-Calculator!$B$16</f>
        <v>0.44</v>
      </c>
      <c r="E105" s="25" cm="1">
        <f t="array" aca="1" ref="E105" ca="1">IF(MID(CELL("filename",A1),FIND("]",CELL("filename",A1))+1,256)=Calculator!AR2,Calculator!B15,C7)</f>
        <v>0.74</v>
      </c>
      <c r="F105" s="25">
        <f ca="1">E105+Calculator!$B$16</f>
        <v>1.04</v>
      </c>
      <c r="G105" s="25">
        <f ca="1">F105+Calculator!$B$16</f>
        <v>1.34</v>
      </c>
      <c r="H105" s="25">
        <f ca="1">G105+Calculator!$B$16</f>
        <v>1.6400000000000001</v>
      </c>
    </row>
    <row r="106" spans="1:9" x14ac:dyDescent="0.3">
      <c r="A106">
        <f ca="1">A107-Calculator!$B$12</f>
        <v>1185</v>
      </c>
      <c r="B106" s="12">
        <f t="dataTable" ref="B106:H112" dt2D="1" dtr="1" r1="C7" r2="D7" ca="1"/>
        <v>-1329.1500000000003</v>
      </c>
      <c r="C106" s="12">
        <v>-2040.1500000000003</v>
      </c>
      <c r="D106" s="12">
        <v>-2395.65</v>
      </c>
      <c r="E106" s="12">
        <v>-2395.65</v>
      </c>
      <c r="F106" s="12">
        <v>-2040.1500000000003</v>
      </c>
      <c r="G106" s="12">
        <v>-1329.1500000000003</v>
      </c>
      <c r="H106" s="12">
        <v>-262.65000000000032</v>
      </c>
      <c r="I106" s="12"/>
    </row>
    <row r="107" spans="1:9" x14ac:dyDescent="0.3">
      <c r="A107">
        <f ca="1">A108-Calculator!$B$12</f>
        <v>1190</v>
      </c>
      <c r="B107" s="12">
        <v>-1327.5500000000002</v>
      </c>
      <c r="C107" s="12">
        <v>-2032.5500000000002</v>
      </c>
      <c r="D107" s="12">
        <v>-2385.0500000000002</v>
      </c>
      <c r="E107" s="12">
        <v>-2385.0500000000002</v>
      </c>
      <c r="F107" s="12">
        <v>-2032.5500000000002</v>
      </c>
      <c r="G107" s="12">
        <v>-1327.5500000000002</v>
      </c>
      <c r="H107" s="12">
        <v>-270.05000000000018</v>
      </c>
      <c r="I107" s="12"/>
    </row>
    <row r="108" spans="1:9" x14ac:dyDescent="0.3">
      <c r="A108">
        <f ca="1">A109-Calculator!$B$12</f>
        <v>1195</v>
      </c>
      <c r="B108" s="12">
        <v>-1326.7500000000002</v>
      </c>
      <c r="C108" s="12">
        <v>-2028.7500000000002</v>
      </c>
      <c r="D108" s="12">
        <v>-2379.75</v>
      </c>
      <c r="E108" s="12">
        <v>-2379.75</v>
      </c>
      <c r="F108" s="12">
        <v>-2028.7500000000002</v>
      </c>
      <c r="G108" s="12">
        <v>-1326.7500000000002</v>
      </c>
      <c r="H108" s="12">
        <v>-273.75000000000023</v>
      </c>
      <c r="I108" s="12"/>
    </row>
    <row r="109" spans="1:9" x14ac:dyDescent="0.3">
      <c r="A109" cm="1">
        <f t="array" aca="1" ref="A109" ca="1">IF(MID(CELL("filename",A1),FIND("]",CELL("filename",A1))+1,256)=Calculator!AR2,Calculator!B11,D7)</f>
        <v>1200</v>
      </c>
      <c r="B109" s="12">
        <v>-1326.7500000000002</v>
      </c>
      <c r="C109" s="12">
        <v>-2028.7500000000002</v>
      </c>
      <c r="D109" s="12">
        <v>-2379.75</v>
      </c>
      <c r="E109" s="12">
        <v>-2379.75</v>
      </c>
      <c r="F109" s="12">
        <v>-2028.7500000000002</v>
      </c>
      <c r="G109" s="12">
        <v>-1326.7500000000002</v>
      </c>
      <c r="H109" s="12">
        <v>-273.75000000000023</v>
      </c>
      <c r="I109" s="12"/>
    </row>
    <row r="110" spans="1:9" x14ac:dyDescent="0.3">
      <c r="A110">
        <f ca="1">A109+Calculator!$B$12</f>
        <v>1205</v>
      </c>
      <c r="B110" s="12">
        <v>-1327.5500000000002</v>
      </c>
      <c r="C110" s="12">
        <v>-2032.5500000000002</v>
      </c>
      <c r="D110" s="12">
        <v>-2385.0500000000002</v>
      </c>
      <c r="E110" s="12">
        <v>-2385.0500000000002</v>
      </c>
      <c r="F110" s="12">
        <v>-2032.5500000000002</v>
      </c>
      <c r="G110" s="12">
        <v>-1327.5500000000002</v>
      </c>
      <c r="H110" s="12">
        <v>-270.05000000000018</v>
      </c>
      <c r="I110" s="12"/>
    </row>
    <row r="111" spans="1:9" x14ac:dyDescent="0.3">
      <c r="A111">
        <f ca="1">A110+Calculator!$B$12</f>
        <v>1210</v>
      </c>
      <c r="B111" s="12">
        <v>-1329.1500000000003</v>
      </c>
      <c r="C111" s="12">
        <v>-2040.1500000000003</v>
      </c>
      <c r="D111" s="12">
        <v>-2395.65</v>
      </c>
      <c r="E111" s="12">
        <v>-2395.65</v>
      </c>
      <c r="F111" s="12">
        <v>-2040.1500000000003</v>
      </c>
      <c r="G111" s="12">
        <v>-1329.1500000000003</v>
      </c>
      <c r="H111" s="12">
        <v>-262.65000000000032</v>
      </c>
      <c r="I111" s="12"/>
    </row>
    <row r="112" spans="1:9" x14ac:dyDescent="0.3">
      <c r="A112">
        <f ca="1">A111+Calculator!$B$12</f>
        <v>1215</v>
      </c>
      <c r="B112" s="12">
        <v>-1331.5500000000002</v>
      </c>
      <c r="C112" s="12">
        <v>-2051.5500000000002</v>
      </c>
      <c r="D112" s="12">
        <v>-2411.5500000000002</v>
      </c>
      <c r="E112" s="12">
        <v>-2411.5500000000002</v>
      </c>
      <c r="F112" s="12">
        <v>-2051.5500000000002</v>
      </c>
      <c r="G112" s="12">
        <v>-1331.5500000000002</v>
      </c>
      <c r="H112" s="12">
        <v>-251.55000000000018</v>
      </c>
      <c r="I112" s="12"/>
    </row>
    <row r="114" spans="1:14" x14ac:dyDescent="0.3">
      <c r="K114" s="21"/>
    </row>
    <row r="115" spans="1:14" x14ac:dyDescent="0.3">
      <c r="A115" s="21" t="s">
        <v>256</v>
      </c>
    </row>
    <row r="116" spans="1:14" x14ac:dyDescent="0.3">
      <c r="A116" s="25">
        <f>E102</f>
        <v>-251.55000000000018</v>
      </c>
      <c r="B116">
        <f ca="1">C116-Calculator!$C$28</f>
        <v>0.41000000000000003</v>
      </c>
      <c r="C116">
        <f ca="1">D116-Calculator!$C$28</f>
        <v>0.52</v>
      </c>
      <c r="D116">
        <f ca="1">E116-Calculator!$C$28</f>
        <v>0.63</v>
      </c>
      <c r="E116" cm="1">
        <f t="array" aca="1" ref="E116" ca="1">IF(MID(CELL("filename",A1),FIND("]",CELL("filename",A1))+1,256)=Calculator!AS2,Calculator!B28,C7)</f>
        <v>0.74</v>
      </c>
      <c r="F116">
        <f ca="1">E116+Calculator!$C$28</f>
        <v>0.85</v>
      </c>
      <c r="G116">
        <f ca="1">F116+Calculator!$C$28</f>
        <v>0.96</v>
      </c>
      <c r="H116">
        <f ca="1">G116+Calculator!$C$28</f>
        <v>1.07</v>
      </c>
      <c r="N116" s="12"/>
    </row>
    <row r="117" spans="1:14" x14ac:dyDescent="0.3">
      <c r="A117">
        <f ca="1">A118-Calculator!$B$25</f>
        <v>1185</v>
      </c>
      <c r="B117" s="12">
        <f t="dataTable" ref="B117:H123" dt2D="1" dtr="1" r1="C7" r2="D7" ca="1"/>
        <v>-653.70000000000027</v>
      </c>
      <c r="C117" s="12">
        <v>-914.4000000000002</v>
      </c>
      <c r="D117" s="12">
        <v>-1044.7500000000002</v>
      </c>
      <c r="E117" s="12">
        <v>-1044.7500000000002</v>
      </c>
      <c r="F117" s="12">
        <v>-914.4000000000002</v>
      </c>
      <c r="G117" s="12">
        <v>-653.70000000000027</v>
      </c>
      <c r="H117" s="12">
        <v>-262.65000000000032</v>
      </c>
      <c r="N117" s="12"/>
    </row>
    <row r="118" spans="1:14" x14ac:dyDescent="0.3">
      <c r="A118">
        <f ca="1">A119-Calculator!$B$25</f>
        <v>1190</v>
      </c>
      <c r="B118" s="12">
        <v>-657.80000000000018</v>
      </c>
      <c r="C118" s="12">
        <v>-916.30000000000018</v>
      </c>
      <c r="D118" s="12">
        <v>-1045.5500000000002</v>
      </c>
      <c r="E118" s="12">
        <v>-1045.5500000000002</v>
      </c>
      <c r="F118" s="12">
        <v>-916.30000000000018</v>
      </c>
      <c r="G118" s="12">
        <v>-657.80000000000018</v>
      </c>
      <c r="H118" s="12">
        <v>-270.05000000000018</v>
      </c>
      <c r="N118" s="12"/>
    </row>
    <row r="119" spans="1:14" x14ac:dyDescent="0.3">
      <c r="A119">
        <f ca="1">A120-Calculator!$B$25</f>
        <v>1195</v>
      </c>
      <c r="B119" s="12">
        <v>-659.85000000000025</v>
      </c>
      <c r="C119" s="12">
        <v>-917.25000000000023</v>
      </c>
      <c r="D119" s="12">
        <v>-1045.9500000000003</v>
      </c>
      <c r="E119" s="12">
        <v>-1045.9500000000003</v>
      </c>
      <c r="F119" s="12">
        <v>-917.25000000000023</v>
      </c>
      <c r="G119" s="12">
        <v>-659.85000000000025</v>
      </c>
      <c r="H119" s="12">
        <v>-273.75000000000023</v>
      </c>
      <c r="N119" s="12"/>
    </row>
    <row r="120" spans="1:14" x14ac:dyDescent="0.3">
      <c r="A120" cm="1">
        <f t="array" aca="1" ref="A120" ca="1">IF(MID(CELL("filename",A1),FIND("]",CELL("filename",A1))+1,256)=Calculator!AS2,Calculator!B24,D7)</f>
        <v>1200</v>
      </c>
      <c r="B120" s="12">
        <v>-659.85000000000025</v>
      </c>
      <c r="C120" s="12">
        <v>-917.25000000000023</v>
      </c>
      <c r="D120" s="12">
        <v>-1045.9500000000003</v>
      </c>
      <c r="E120" s="12">
        <v>-1045.9500000000003</v>
      </c>
      <c r="F120" s="12">
        <v>-917.25000000000023</v>
      </c>
      <c r="G120" s="12">
        <v>-659.85000000000025</v>
      </c>
      <c r="H120" s="12">
        <v>-273.75000000000023</v>
      </c>
      <c r="N120" s="12"/>
    </row>
    <row r="121" spans="1:14" x14ac:dyDescent="0.3">
      <c r="A121">
        <f ca="1">A120+Calculator!$B$25</f>
        <v>1205</v>
      </c>
      <c r="B121" s="12">
        <v>-657.80000000000018</v>
      </c>
      <c r="C121" s="12">
        <v>-916.30000000000018</v>
      </c>
      <c r="D121" s="12">
        <v>-1045.5500000000002</v>
      </c>
      <c r="E121" s="12">
        <v>-1045.5500000000002</v>
      </c>
      <c r="F121" s="12">
        <v>-916.30000000000018</v>
      </c>
      <c r="G121" s="12">
        <v>-657.80000000000018</v>
      </c>
      <c r="H121" s="12">
        <v>-270.05000000000018</v>
      </c>
      <c r="N121" s="12"/>
    </row>
    <row r="122" spans="1:14" x14ac:dyDescent="0.3">
      <c r="A122">
        <f ca="1">A121+Calculator!$B$25</f>
        <v>1210</v>
      </c>
      <c r="B122" s="12">
        <v>-653.70000000000027</v>
      </c>
      <c r="C122" s="12">
        <v>-914.4000000000002</v>
      </c>
      <c r="D122" s="12">
        <v>-1044.7500000000002</v>
      </c>
      <c r="E122" s="12">
        <v>-1044.7500000000002</v>
      </c>
      <c r="F122" s="12">
        <v>-914.4000000000002</v>
      </c>
      <c r="G122" s="12">
        <v>-653.70000000000027</v>
      </c>
      <c r="H122" s="12">
        <v>-262.65000000000032</v>
      </c>
      <c r="N122" s="12"/>
    </row>
    <row r="123" spans="1:14" x14ac:dyDescent="0.3">
      <c r="A123">
        <f ca="1">A122+Calculator!$B$25</f>
        <v>1215</v>
      </c>
      <c r="B123" s="12">
        <v>-647.55000000000018</v>
      </c>
      <c r="C123" s="12">
        <v>-911.55000000000018</v>
      </c>
      <c r="D123" s="12">
        <v>-1043.5500000000002</v>
      </c>
      <c r="E123" s="12">
        <v>-1043.5500000000002</v>
      </c>
      <c r="F123" s="12">
        <v>-911.55000000000018</v>
      </c>
      <c r="G123" s="12">
        <v>-647.55000000000018</v>
      </c>
      <c r="H123" s="12">
        <v>-251.55000000000018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C74CB-8544-4688-8B8A-8EA6DFD6DDD9}">
  <dimension ref="A1:N123"/>
  <sheetViews>
    <sheetView topLeftCell="A99" workbookViewId="0">
      <selection activeCell="A116" sqref="A116"/>
    </sheetView>
  </sheetViews>
  <sheetFormatPr defaultRowHeight="14.4" x14ac:dyDescent="0.3"/>
  <cols>
    <col min="1" max="1" width="22.33203125" customWidth="1"/>
    <col min="2" max="2" width="10.44140625" customWidth="1"/>
    <col min="3" max="3" width="10.77734375" customWidth="1"/>
    <col min="4" max="4" width="12.21875" customWidth="1"/>
    <col min="5" max="5" width="14.5546875" bestFit="1" customWidth="1"/>
    <col min="6" max="6" width="11.77734375" customWidth="1"/>
    <col min="7" max="7" width="10.33203125" customWidth="1"/>
    <col min="8" max="8" width="10.5546875" bestFit="1" customWidth="1"/>
  </cols>
  <sheetData>
    <row r="1" spans="1:8" x14ac:dyDescent="0.3">
      <c r="A1" s="80" t="s">
        <v>227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161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441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3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3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3">
      <c r="A10" t="s">
        <v>12</v>
      </c>
      <c r="C10" s="23"/>
      <c r="E10" s="23"/>
    </row>
    <row r="11" spans="1:8" x14ac:dyDescent="0.3">
      <c r="A11" s="7" t="s">
        <v>13</v>
      </c>
      <c r="C11" s="23"/>
      <c r="E11" s="23"/>
    </row>
    <row r="12" spans="1:8" x14ac:dyDescent="0.3">
      <c r="A12" s="13" t="s">
        <v>14</v>
      </c>
      <c r="C12" s="23"/>
      <c r="E12" s="23"/>
    </row>
    <row r="13" spans="1:8" x14ac:dyDescent="0.3">
      <c r="A13" s="14" t="s">
        <v>15</v>
      </c>
      <c r="B13" s="14" t="s">
        <v>16</v>
      </c>
      <c r="C13" s="15">
        <v>8.11</v>
      </c>
      <c r="D13" s="14">
        <v>2.5</v>
      </c>
      <c r="E13" s="23">
        <f>ROUND(C13*D13,2)</f>
        <v>20.28</v>
      </c>
      <c r="F13" s="16">
        <v>0</v>
      </c>
      <c r="G13" s="23">
        <f>ROUND(E13*F13,2)</f>
        <v>0</v>
      </c>
      <c r="H13" s="23">
        <f>ROUND(E13-G13,2)</f>
        <v>20.28</v>
      </c>
    </row>
    <row r="14" spans="1:8" x14ac:dyDescent="0.3">
      <c r="A14" s="14" t="s">
        <v>57</v>
      </c>
      <c r="B14" s="14" t="s">
        <v>16</v>
      </c>
      <c r="C14" s="15">
        <v>6.87</v>
      </c>
      <c r="D14" s="14">
        <v>5.25</v>
      </c>
      <c r="E14" s="23">
        <f>ROUND(C14*D14,2)</f>
        <v>36.07</v>
      </c>
      <c r="F14" s="16">
        <v>0</v>
      </c>
      <c r="G14" s="23">
        <f>ROUND(E14*F14,2)</f>
        <v>0</v>
      </c>
      <c r="H14" s="23">
        <f>ROUND(E14-G14,2)</f>
        <v>36.07</v>
      </c>
    </row>
    <row r="15" spans="1:8" x14ac:dyDescent="0.3">
      <c r="A15" s="13" t="s">
        <v>17</v>
      </c>
      <c r="C15" s="23"/>
      <c r="E15" s="23"/>
    </row>
    <row r="16" spans="1:8" x14ac:dyDescent="0.3">
      <c r="A16" s="14" t="s">
        <v>66</v>
      </c>
      <c r="B16" s="14" t="s">
        <v>18</v>
      </c>
      <c r="C16" s="15">
        <v>1.1399999999999999</v>
      </c>
      <c r="D16" s="14">
        <v>2.2999999999999998</v>
      </c>
      <c r="E16" s="23">
        <f>ROUND(C16*D16,2)</f>
        <v>2.62</v>
      </c>
      <c r="F16" s="16">
        <v>0</v>
      </c>
      <c r="G16" s="23">
        <f>ROUND(E16*F16,2)</f>
        <v>0</v>
      </c>
      <c r="H16" s="23">
        <f>ROUND(E16-G16,2)</f>
        <v>2.62</v>
      </c>
    </row>
    <row r="17" spans="1:8" x14ac:dyDescent="0.3">
      <c r="A17" s="14" t="s">
        <v>67</v>
      </c>
      <c r="B17" s="14" t="s">
        <v>26</v>
      </c>
      <c r="C17" s="15">
        <v>3.38</v>
      </c>
      <c r="D17" s="14">
        <v>2.3125</v>
      </c>
      <c r="E17" s="23">
        <f>ROUND(C17*D17,2)</f>
        <v>7.82</v>
      </c>
      <c r="F17" s="16">
        <v>0</v>
      </c>
      <c r="G17" s="23">
        <f>ROUND(E17*F17,2)</f>
        <v>0</v>
      </c>
      <c r="H17" s="23">
        <f>ROUND(E17-G17,2)</f>
        <v>7.82</v>
      </c>
    </row>
    <row r="18" spans="1:8" x14ac:dyDescent="0.3">
      <c r="A18" s="14" t="s">
        <v>68</v>
      </c>
      <c r="B18" s="14" t="s">
        <v>26</v>
      </c>
      <c r="C18" s="15">
        <v>11.25</v>
      </c>
      <c r="D18" s="14">
        <v>0.5</v>
      </c>
      <c r="E18" s="23">
        <f>ROUND(C18*D18,2)</f>
        <v>5.63</v>
      </c>
      <c r="F18" s="16">
        <v>0</v>
      </c>
      <c r="G18" s="23">
        <f>ROUND(E18*F18,2)</f>
        <v>0</v>
      </c>
      <c r="H18" s="23">
        <f>ROUND(E18-G18,2)</f>
        <v>5.63</v>
      </c>
    </row>
    <row r="19" spans="1:8" x14ac:dyDescent="0.3">
      <c r="A19" s="13" t="s">
        <v>69</v>
      </c>
      <c r="C19" s="23"/>
      <c r="E19" s="23"/>
    </row>
    <row r="20" spans="1:8" x14ac:dyDescent="0.3">
      <c r="A20" s="14" t="s">
        <v>70</v>
      </c>
      <c r="B20" s="14" t="s">
        <v>29</v>
      </c>
      <c r="C20" s="15">
        <v>0.11</v>
      </c>
      <c r="D20" s="14">
        <v>1200</v>
      </c>
      <c r="E20" s="23">
        <f>ROUND(C20*D20,2)</f>
        <v>132</v>
      </c>
      <c r="F20" s="16">
        <v>0</v>
      </c>
      <c r="G20" s="23">
        <f>ROUND(E20*F20,2)</f>
        <v>0</v>
      </c>
      <c r="H20" s="23">
        <f>ROUND(E20-G20,2)</f>
        <v>132</v>
      </c>
    </row>
    <row r="21" spans="1:8" x14ac:dyDescent="0.3">
      <c r="A21" s="13" t="s">
        <v>20</v>
      </c>
      <c r="C21" s="23"/>
      <c r="E21" s="23"/>
    </row>
    <row r="22" spans="1:8" x14ac:dyDescent="0.3">
      <c r="A22" s="14" t="s">
        <v>22</v>
      </c>
      <c r="B22" s="14" t="s">
        <v>21</v>
      </c>
      <c r="C22" s="15">
        <v>36.200000000000003</v>
      </c>
      <c r="D22" s="14">
        <v>1.5</v>
      </c>
      <c r="E22" s="23">
        <f>ROUND(C22*D22,2)</f>
        <v>54.3</v>
      </c>
      <c r="F22" s="16">
        <v>0</v>
      </c>
      <c r="G22" s="23">
        <f>ROUND(E22*F22,2)</f>
        <v>0</v>
      </c>
      <c r="H22" s="23">
        <f>ROUND(E22-G22,2)</f>
        <v>54.3</v>
      </c>
    </row>
    <row r="23" spans="1:8" x14ac:dyDescent="0.3">
      <c r="A23" s="14" t="s">
        <v>103</v>
      </c>
      <c r="B23" s="14" t="s">
        <v>19</v>
      </c>
      <c r="C23" s="15">
        <v>4</v>
      </c>
      <c r="D23" s="14">
        <v>25.4</v>
      </c>
      <c r="E23" s="23">
        <f>ROUND(C23*D23,2)</f>
        <v>101.6</v>
      </c>
      <c r="F23" s="16">
        <v>0</v>
      </c>
      <c r="G23" s="23">
        <f>ROUND(E23*F23,2)</f>
        <v>0</v>
      </c>
      <c r="H23" s="23">
        <f>ROUND(E23-G23,2)</f>
        <v>101.6</v>
      </c>
    </row>
    <row r="24" spans="1:8" x14ac:dyDescent="0.3">
      <c r="A24" s="13" t="s">
        <v>23</v>
      </c>
      <c r="C24" s="23"/>
      <c r="E24" s="23"/>
    </row>
    <row r="25" spans="1:8" x14ac:dyDescent="0.3">
      <c r="A25" s="14" t="s">
        <v>71</v>
      </c>
      <c r="B25" s="14" t="s">
        <v>48</v>
      </c>
      <c r="C25" s="15">
        <v>20</v>
      </c>
      <c r="D25" s="14">
        <v>1</v>
      </c>
      <c r="E25" s="23">
        <f>ROUND(C25*D25,2)</f>
        <v>20</v>
      </c>
      <c r="F25" s="16">
        <v>0</v>
      </c>
      <c r="G25" s="23">
        <f>ROUND(E25*F25,2)</f>
        <v>0</v>
      </c>
      <c r="H25" s="23">
        <f>ROUND(E25-G25,2)</f>
        <v>20</v>
      </c>
    </row>
    <row r="26" spans="1:8" x14ac:dyDescent="0.3">
      <c r="A26" s="13" t="s">
        <v>24</v>
      </c>
      <c r="C26" s="23"/>
      <c r="E26" s="23"/>
    </row>
    <row r="27" spans="1:8" x14ac:dyDescent="0.3">
      <c r="A27" s="14" t="s">
        <v>59</v>
      </c>
      <c r="B27" s="14" t="s">
        <v>26</v>
      </c>
      <c r="C27" s="15">
        <v>14.29</v>
      </c>
      <c r="D27" s="14">
        <v>0.5</v>
      </c>
      <c r="E27" s="23">
        <f t="shared" ref="E27:E33" si="0">ROUND(C27*D27,2)</f>
        <v>7.15</v>
      </c>
      <c r="F27" s="16">
        <v>0</v>
      </c>
      <c r="G27" s="23">
        <f t="shared" ref="G27:G33" si="1">ROUND(E27*F27,2)</f>
        <v>0</v>
      </c>
      <c r="H27" s="23">
        <f t="shared" ref="H27:H33" si="2">ROUND(E27-G27,2)</f>
        <v>7.15</v>
      </c>
    </row>
    <row r="28" spans="1:8" x14ac:dyDescent="0.3">
      <c r="A28" s="14" t="s">
        <v>25</v>
      </c>
      <c r="B28" s="14" t="s">
        <v>18</v>
      </c>
      <c r="C28" s="15">
        <v>0.25</v>
      </c>
      <c r="D28" s="14">
        <v>32</v>
      </c>
      <c r="E28" s="23">
        <f t="shared" si="0"/>
        <v>8</v>
      </c>
      <c r="F28" s="16">
        <v>0</v>
      </c>
      <c r="G28" s="23">
        <f t="shared" si="1"/>
        <v>0</v>
      </c>
      <c r="H28" s="23">
        <f t="shared" si="2"/>
        <v>8</v>
      </c>
    </row>
    <row r="29" spans="1:8" x14ac:dyDescent="0.3">
      <c r="A29" s="14" t="s">
        <v>104</v>
      </c>
      <c r="B29" s="14" t="s">
        <v>26</v>
      </c>
      <c r="C29" s="15">
        <v>15.01</v>
      </c>
      <c r="D29" s="14">
        <v>1</v>
      </c>
      <c r="E29" s="23">
        <f t="shared" si="0"/>
        <v>15.01</v>
      </c>
      <c r="F29" s="16">
        <v>0</v>
      </c>
      <c r="G29" s="23">
        <f t="shared" si="1"/>
        <v>0</v>
      </c>
      <c r="H29" s="23">
        <f t="shared" si="2"/>
        <v>15.01</v>
      </c>
    </row>
    <row r="30" spans="1:8" x14ac:dyDescent="0.3">
      <c r="A30" s="14" t="s">
        <v>105</v>
      </c>
      <c r="B30" s="14" t="s">
        <v>18</v>
      </c>
      <c r="C30" s="15">
        <v>0.33</v>
      </c>
      <c r="D30" s="14">
        <v>48</v>
      </c>
      <c r="E30" s="23">
        <f t="shared" si="0"/>
        <v>15.84</v>
      </c>
      <c r="F30" s="16">
        <v>0</v>
      </c>
      <c r="G30" s="23">
        <f t="shared" si="1"/>
        <v>0</v>
      </c>
      <c r="H30" s="23">
        <f t="shared" si="2"/>
        <v>15.84</v>
      </c>
    </row>
    <row r="31" spans="1:8" x14ac:dyDescent="0.3">
      <c r="A31" s="14" t="s">
        <v>106</v>
      </c>
      <c r="B31" s="14" t="s">
        <v>26</v>
      </c>
      <c r="C31" s="15">
        <v>5.24</v>
      </c>
      <c r="D31" s="14">
        <v>2</v>
      </c>
      <c r="E31" s="23">
        <f t="shared" si="0"/>
        <v>10.48</v>
      </c>
      <c r="F31" s="16">
        <v>0</v>
      </c>
      <c r="G31" s="23">
        <f t="shared" si="1"/>
        <v>0</v>
      </c>
      <c r="H31" s="23">
        <f t="shared" si="2"/>
        <v>10.48</v>
      </c>
    </row>
    <row r="32" spans="1:8" x14ac:dyDescent="0.3">
      <c r="A32" s="14" t="s">
        <v>392</v>
      </c>
      <c r="B32" s="14" t="s">
        <v>26</v>
      </c>
      <c r="C32" s="15">
        <v>5.92</v>
      </c>
      <c r="D32" s="14">
        <v>7</v>
      </c>
      <c r="E32" s="23">
        <f t="shared" si="0"/>
        <v>41.44</v>
      </c>
      <c r="F32" s="16">
        <v>0</v>
      </c>
      <c r="G32" s="23">
        <f t="shared" si="1"/>
        <v>0</v>
      </c>
      <c r="H32" s="23">
        <f t="shared" si="2"/>
        <v>41.44</v>
      </c>
    </row>
    <row r="33" spans="1:8" x14ac:dyDescent="0.3">
      <c r="A33" s="14" t="s">
        <v>74</v>
      </c>
      <c r="B33" s="14" t="s">
        <v>26</v>
      </c>
      <c r="C33" s="15">
        <v>10.75</v>
      </c>
      <c r="D33" s="14">
        <v>2</v>
      </c>
      <c r="E33" s="23">
        <f t="shared" si="0"/>
        <v>21.5</v>
      </c>
      <c r="F33" s="16">
        <v>0</v>
      </c>
      <c r="G33" s="23">
        <f t="shared" si="1"/>
        <v>0</v>
      </c>
      <c r="H33" s="23">
        <f t="shared" si="2"/>
        <v>21.5</v>
      </c>
    </row>
    <row r="34" spans="1:8" x14ac:dyDescent="0.3">
      <c r="A34" s="13" t="s">
        <v>27</v>
      </c>
      <c r="C34" s="23"/>
      <c r="E34" s="23"/>
    </row>
    <row r="35" spans="1:8" x14ac:dyDescent="0.3">
      <c r="A35" s="14" t="s">
        <v>78</v>
      </c>
      <c r="B35" s="14" t="s">
        <v>29</v>
      </c>
      <c r="C35" s="15">
        <v>8.25</v>
      </c>
      <c r="D35" s="14">
        <v>2</v>
      </c>
      <c r="E35" s="23">
        <f t="shared" ref="E35:E43" si="3">ROUND(C35*D35,2)</f>
        <v>16.5</v>
      </c>
      <c r="F35" s="16">
        <v>0</v>
      </c>
      <c r="G35" s="23">
        <f t="shared" ref="G35:G43" si="4">ROUND(E35*F35,2)</f>
        <v>0</v>
      </c>
      <c r="H35" s="23">
        <f t="shared" ref="H35:H43" si="5">ROUND(E35-G35,2)</f>
        <v>16.5</v>
      </c>
    </row>
    <row r="36" spans="1:8" x14ac:dyDescent="0.3">
      <c r="A36" s="14" t="s">
        <v>107</v>
      </c>
      <c r="B36" s="14" t="s">
        <v>18</v>
      </c>
      <c r="C36" s="15">
        <v>1.51</v>
      </c>
      <c r="D36" s="14">
        <v>5.2</v>
      </c>
      <c r="E36" s="23">
        <f t="shared" si="3"/>
        <v>7.85</v>
      </c>
      <c r="F36" s="16">
        <v>0</v>
      </c>
      <c r="G36" s="23">
        <f t="shared" si="4"/>
        <v>0</v>
      </c>
      <c r="H36" s="23">
        <f t="shared" si="5"/>
        <v>7.85</v>
      </c>
    </row>
    <row r="37" spans="1:8" x14ac:dyDescent="0.3">
      <c r="A37" s="14" t="s">
        <v>79</v>
      </c>
      <c r="B37" s="14" t="s">
        <v>18</v>
      </c>
      <c r="C37" s="15">
        <v>5.95</v>
      </c>
      <c r="D37" s="14">
        <v>2</v>
      </c>
      <c r="E37" s="23">
        <f t="shared" si="3"/>
        <v>11.9</v>
      </c>
      <c r="F37" s="16">
        <v>0</v>
      </c>
      <c r="G37" s="23">
        <f t="shared" si="4"/>
        <v>0</v>
      </c>
      <c r="H37" s="23">
        <f t="shared" si="5"/>
        <v>11.9</v>
      </c>
    </row>
    <row r="38" spans="1:8" x14ac:dyDescent="0.3">
      <c r="A38" s="14" t="s">
        <v>108</v>
      </c>
      <c r="B38" s="14" t="s">
        <v>18</v>
      </c>
      <c r="C38" s="15">
        <v>1.26</v>
      </c>
      <c r="D38" s="14">
        <v>6</v>
      </c>
      <c r="E38" s="23">
        <f t="shared" si="3"/>
        <v>7.56</v>
      </c>
      <c r="F38" s="16">
        <v>0</v>
      </c>
      <c r="G38" s="23">
        <f t="shared" si="4"/>
        <v>0</v>
      </c>
      <c r="H38" s="23">
        <f t="shared" si="5"/>
        <v>7.56</v>
      </c>
    </row>
    <row r="39" spans="1:8" x14ac:dyDescent="0.3">
      <c r="A39" s="14" t="s">
        <v>109</v>
      </c>
      <c r="B39" s="14" t="s">
        <v>18</v>
      </c>
      <c r="C39" s="15">
        <v>0.79</v>
      </c>
      <c r="D39" s="14">
        <v>2</v>
      </c>
      <c r="E39" s="23">
        <f t="shared" si="3"/>
        <v>1.58</v>
      </c>
      <c r="F39" s="16">
        <v>0</v>
      </c>
      <c r="G39" s="23">
        <f t="shared" si="4"/>
        <v>0</v>
      </c>
      <c r="H39" s="23">
        <f t="shared" si="5"/>
        <v>1.58</v>
      </c>
    </row>
    <row r="40" spans="1:8" x14ac:dyDescent="0.3">
      <c r="A40" s="14" t="s">
        <v>110</v>
      </c>
      <c r="B40" s="14" t="s">
        <v>18</v>
      </c>
      <c r="C40" s="15">
        <v>0.56000000000000005</v>
      </c>
      <c r="D40" s="14">
        <v>12.8</v>
      </c>
      <c r="E40" s="23">
        <f t="shared" si="3"/>
        <v>7.17</v>
      </c>
      <c r="F40" s="16">
        <v>0</v>
      </c>
      <c r="G40" s="23">
        <f t="shared" si="4"/>
        <v>0</v>
      </c>
      <c r="H40" s="23">
        <f t="shared" si="5"/>
        <v>7.17</v>
      </c>
    </row>
    <row r="41" spans="1:8" x14ac:dyDescent="0.3">
      <c r="A41" s="14" t="s">
        <v>111</v>
      </c>
      <c r="B41" s="14" t="s">
        <v>18</v>
      </c>
      <c r="C41" s="15">
        <v>0.39</v>
      </c>
      <c r="D41" s="14">
        <v>1</v>
      </c>
      <c r="E41" s="23">
        <f t="shared" si="3"/>
        <v>0.39</v>
      </c>
      <c r="F41" s="16">
        <v>0</v>
      </c>
      <c r="G41" s="23">
        <f t="shared" si="4"/>
        <v>0</v>
      </c>
      <c r="H41" s="23">
        <f t="shared" si="5"/>
        <v>0.39</v>
      </c>
    </row>
    <row r="42" spans="1:8" x14ac:dyDescent="0.3">
      <c r="A42" s="14" t="s">
        <v>112</v>
      </c>
      <c r="B42" s="14" t="s">
        <v>48</v>
      </c>
      <c r="C42" s="15">
        <v>15</v>
      </c>
      <c r="D42" s="14">
        <v>1</v>
      </c>
      <c r="E42" s="23">
        <f t="shared" si="3"/>
        <v>15</v>
      </c>
      <c r="F42" s="16">
        <v>0</v>
      </c>
      <c r="G42" s="23">
        <f t="shared" si="4"/>
        <v>0</v>
      </c>
      <c r="H42" s="23">
        <f t="shared" si="5"/>
        <v>15</v>
      </c>
    </row>
    <row r="43" spans="1:8" x14ac:dyDescent="0.3">
      <c r="A43" s="14" t="s">
        <v>113</v>
      </c>
      <c r="B43" s="14" t="s">
        <v>18</v>
      </c>
      <c r="C43" s="15">
        <v>9.34</v>
      </c>
      <c r="D43" s="14">
        <v>1.5</v>
      </c>
      <c r="E43" s="23">
        <f t="shared" si="3"/>
        <v>14.01</v>
      </c>
      <c r="F43" s="16">
        <v>0</v>
      </c>
      <c r="G43" s="23">
        <f t="shared" si="4"/>
        <v>0</v>
      </c>
      <c r="H43" s="23">
        <f t="shared" si="5"/>
        <v>14.01</v>
      </c>
    </row>
    <row r="44" spans="1:8" x14ac:dyDescent="0.3">
      <c r="A44" s="13" t="s">
        <v>33</v>
      </c>
      <c r="C44" s="23"/>
      <c r="E44" s="23"/>
    </row>
    <row r="45" spans="1:8" x14ac:dyDescent="0.3">
      <c r="A45" s="14" t="s">
        <v>393</v>
      </c>
      <c r="B45" s="14" t="s">
        <v>60</v>
      </c>
      <c r="C45" s="15">
        <v>2.4300000000000002</v>
      </c>
      <c r="D45" s="14">
        <v>45</v>
      </c>
      <c r="E45" s="23">
        <f>ROUND(C45*D45,2)</f>
        <v>109.35</v>
      </c>
      <c r="F45" s="16">
        <v>0</v>
      </c>
      <c r="G45" s="23">
        <f>ROUND(E45*F45,2)</f>
        <v>0</v>
      </c>
      <c r="H45" s="23">
        <f>ROUND(E45-G45,2)</f>
        <v>109.35</v>
      </c>
    </row>
    <row r="46" spans="1:8" x14ac:dyDescent="0.3">
      <c r="A46" s="13" t="s">
        <v>85</v>
      </c>
      <c r="C46" s="23"/>
      <c r="E46" s="23"/>
    </row>
    <row r="47" spans="1:8" x14ac:dyDescent="0.3">
      <c r="A47" s="14" t="s">
        <v>86</v>
      </c>
      <c r="B47" s="14" t="s">
        <v>18</v>
      </c>
      <c r="C47" s="15">
        <v>7.0000000000000007E-2</v>
      </c>
      <c r="D47" s="14">
        <v>48</v>
      </c>
      <c r="E47" s="23">
        <f>ROUND(C47*D47,2)</f>
        <v>3.36</v>
      </c>
      <c r="F47" s="16">
        <v>0</v>
      </c>
      <c r="G47" s="23">
        <f>ROUND(E47*F47,2)</f>
        <v>0</v>
      </c>
      <c r="H47" s="23">
        <f>ROUND(E47-G47,2)</f>
        <v>3.36</v>
      </c>
    </row>
    <row r="48" spans="1:8" x14ac:dyDescent="0.3">
      <c r="A48" s="13" t="s">
        <v>114</v>
      </c>
      <c r="C48" s="23"/>
      <c r="E48" s="23"/>
    </row>
    <row r="49" spans="1:8" x14ac:dyDescent="0.3">
      <c r="A49" s="14" t="s">
        <v>115</v>
      </c>
      <c r="B49" s="14" t="s">
        <v>26</v>
      </c>
      <c r="C49" s="15">
        <v>3.3</v>
      </c>
      <c r="D49" s="14">
        <v>0.4</v>
      </c>
      <c r="E49" s="23">
        <f>ROUND(C49*D49,2)</f>
        <v>1.32</v>
      </c>
      <c r="F49" s="16">
        <v>0</v>
      </c>
      <c r="G49" s="23">
        <f>ROUND(E49*F49,2)</f>
        <v>0</v>
      </c>
      <c r="H49" s="23">
        <f>ROUND(E49-G49,2)</f>
        <v>1.32</v>
      </c>
    </row>
    <row r="50" spans="1:8" x14ac:dyDescent="0.3">
      <c r="A50" s="13" t="s">
        <v>61</v>
      </c>
      <c r="C50" s="23"/>
      <c r="E50" s="23"/>
    </row>
    <row r="51" spans="1:8" x14ac:dyDescent="0.3">
      <c r="A51" s="14" t="s">
        <v>62</v>
      </c>
      <c r="B51" s="14" t="s">
        <v>48</v>
      </c>
      <c r="C51" s="15">
        <v>7.5</v>
      </c>
      <c r="D51" s="14">
        <v>1</v>
      </c>
      <c r="E51" s="23">
        <f>ROUND(C51*D51,2)</f>
        <v>7.5</v>
      </c>
      <c r="F51" s="16">
        <v>0</v>
      </c>
      <c r="G51" s="23">
        <f>ROUND(E51*F51,2)</f>
        <v>0</v>
      </c>
      <c r="H51" s="23">
        <f>ROUND(E51-G51,2)</f>
        <v>7.5</v>
      </c>
    </row>
    <row r="52" spans="1:8" x14ac:dyDescent="0.3">
      <c r="A52" s="13" t="s">
        <v>87</v>
      </c>
      <c r="C52" s="23"/>
      <c r="E52" s="23"/>
    </row>
    <row r="53" spans="1:8" x14ac:dyDescent="0.3">
      <c r="A53" s="14" t="s">
        <v>88</v>
      </c>
      <c r="B53" s="14" t="s">
        <v>48</v>
      </c>
      <c r="C53" s="15">
        <v>1</v>
      </c>
      <c r="D53" s="14">
        <v>1</v>
      </c>
      <c r="E53" s="23">
        <f>ROUND(C53*D53,2)</f>
        <v>1</v>
      </c>
      <c r="F53" s="16">
        <v>0</v>
      </c>
      <c r="G53" s="23">
        <f>ROUND(E53*F53,2)</f>
        <v>0</v>
      </c>
      <c r="H53" s="23">
        <f>ROUND(E53-G53,2)</f>
        <v>1</v>
      </c>
    </row>
    <row r="54" spans="1:8" x14ac:dyDescent="0.3">
      <c r="A54" s="13" t="s">
        <v>34</v>
      </c>
      <c r="C54" s="23"/>
      <c r="E54" s="23"/>
    </row>
    <row r="55" spans="1:8" x14ac:dyDescent="0.3">
      <c r="A55" s="14" t="s">
        <v>35</v>
      </c>
      <c r="B55" s="14" t="s">
        <v>36</v>
      </c>
      <c r="C55" s="15">
        <v>65</v>
      </c>
      <c r="D55" s="14">
        <v>0.66600000000000004</v>
      </c>
      <c r="E55" s="23">
        <f>ROUND(C55*D55,2)</f>
        <v>43.29</v>
      </c>
      <c r="F55" s="16">
        <v>0</v>
      </c>
      <c r="G55" s="23">
        <f>ROUND(E55*F55,2)</f>
        <v>0</v>
      </c>
      <c r="H55" s="23">
        <f>ROUND(E55-G55,2)</f>
        <v>43.29</v>
      </c>
    </row>
    <row r="56" spans="1:8" x14ac:dyDescent="0.3">
      <c r="A56" s="13" t="s">
        <v>116</v>
      </c>
      <c r="C56" s="23"/>
      <c r="E56" s="23"/>
    </row>
    <row r="57" spans="1:8" x14ac:dyDescent="0.3">
      <c r="A57" s="14" t="s">
        <v>117</v>
      </c>
      <c r="B57" s="14" t="s">
        <v>48</v>
      </c>
      <c r="C57" s="15">
        <v>8</v>
      </c>
      <c r="D57" s="14">
        <v>1</v>
      </c>
      <c r="E57" s="23">
        <f>ROUND(C57*D57,2)</f>
        <v>8</v>
      </c>
      <c r="F57" s="16">
        <v>0</v>
      </c>
      <c r="G57" s="23">
        <f>ROUND(E57*F57,2)</f>
        <v>0</v>
      </c>
      <c r="H57" s="23">
        <f>ROUND(E57-G57,2)</f>
        <v>8</v>
      </c>
    </row>
    <row r="58" spans="1:8" x14ac:dyDescent="0.3">
      <c r="A58" s="13" t="s">
        <v>118</v>
      </c>
      <c r="C58" s="23"/>
      <c r="E58" s="23"/>
    </row>
    <row r="59" spans="1:8" x14ac:dyDescent="0.3">
      <c r="A59" s="14" t="s">
        <v>119</v>
      </c>
      <c r="B59" s="14" t="s">
        <v>48</v>
      </c>
      <c r="C59" s="15">
        <v>10</v>
      </c>
      <c r="D59" s="14">
        <v>0.33300000000000002</v>
      </c>
      <c r="E59" s="23">
        <f>ROUND(C59*D59,2)</f>
        <v>3.33</v>
      </c>
      <c r="F59" s="16">
        <v>0</v>
      </c>
      <c r="G59" s="23">
        <f>ROUND(E59*F59,2)</f>
        <v>0</v>
      </c>
      <c r="H59" s="23">
        <f>ROUND(E59-G59,2)</f>
        <v>3.33</v>
      </c>
    </row>
    <row r="60" spans="1:8" x14ac:dyDescent="0.3">
      <c r="A60" s="13" t="s">
        <v>37</v>
      </c>
      <c r="C60" s="23"/>
      <c r="E60" s="23"/>
    </row>
    <row r="61" spans="1:8" x14ac:dyDescent="0.3">
      <c r="A61" s="14" t="s">
        <v>38</v>
      </c>
      <c r="B61" s="14" t="s">
        <v>39</v>
      </c>
      <c r="C61" s="15">
        <v>17.940000000000001</v>
      </c>
      <c r="D61" s="14">
        <v>0.27129999999999999</v>
      </c>
      <c r="E61" s="23">
        <f>ROUND(C61*D61,2)</f>
        <v>4.87</v>
      </c>
      <c r="F61" s="16">
        <v>0</v>
      </c>
      <c r="G61" s="23">
        <f>ROUND(E61*F61,2)</f>
        <v>0</v>
      </c>
      <c r="H61" s="23">
        <f>ROUND(E61-G61,2)</f>
        <v>4.87</v>
      </c>
    </row>
    <row r="62" spans="1:8" x14ac:dyDescent="0.3">
      <c r="A62" s="14" t="s">
        <v>91</v>
      </c>
      <c r="B62" s="14" t="s">
        <v>39</v>
      </c>
      <c r="C62" s="15">
        <v>17.940000000000001</v>
      </c>
      <c r="D62" s="14">
        <v>0.20760000000000001</v>
      </c>
      <c r="E62" s="23">
        <f>ROUND(C62*D62,2)</f>
        <v>3.72</v>
      </c>
      <c r="F62" s="16">
        <v>0</v>
      </c>
      <c r="G62" s="23">
        <f>ROUND(E62*F62,2)</f>
        <v>0</v>
      </c>
      <c r="H62" s="23">
        <f>ROUND(E62-G62,2)</f>
        <v>3.72</v>
      </c>
    </row>
    <row r="63" spans="1:8" x14ac:dyDescent="0.3">
      <c r="A63" s="13" t="s">
        <v>43</v>
      </c>
      <c r="C63" s="23"/>
      <c r="E63" s="23"/>
    </row>
    <row r="64" spans="1:8" x14ac:dyDescent="0.3">
      <c r="A64" s="14" t="s">
        <v>42</v>
      </c>
      <c r="B64" s="14" t="s">
        <v>39</v>
      </c>
      <c r="C64" s="15">
        <v>9.06</v>
      </c>
      <c r="D64" s="14">
        <v>9.98E-2</v>
      </c>
      <c r="E64" s="23">
        <f>ROUND(C64*D64,2)</f>
        <v>0.9</v>
      </c>
      <c r="F64" s="16">
        <v>0</v>
      </c>
      <c r="G64" s="23">
        <f>ROUND(E64*F64,2)</f>
        <v>0</v>
      </c>
      <c r="H64" s="23">
        <f>ROUND(E64-G64,2)</f>
        <v>0.9</v>
      </c>
    </row>
    <row r="65" spans="1:8" x14ac:dyDescent="0.3">
      <c r="A65" s="14" t="s">
        <v>91</v>
      </c>
      <c r="B65" s="14" t="s">
        <v>39</v>
      </c>
      <c r="C65" s="15">
        <v>9.06</v>
      </c>
      <c r="D65" s="14">
        <v>0.18990000000000001</v>
      </c>
      <c r="E65" s="23">
        <f>ROUND(C65*D65,2)</f>
        <v>1.72</v>
      </c>
      <c r="F65" s="16">
        <v>0</v>
      </c>
      <c r="G65" s="23">
        <f>ROUND(E65*F65,2)</f>
        <v>0</v>
      </c>
      <c r="H65" s="23">
        <f>ROUND(E65-G65,2)</f>
        <v>1.72</v>
      </c>
    </row>
    <row r="66" spans="1:8" x14ac:dyDescent="0.3">
      <c r="A66" s="14" t="s">
        <v>44</v>
      </c>
      <c r="B66" s="14" t="s">
        <v>39</v>
      </c>
      <c r="C66" s="15">
        <v>17.93</v>
      </c>
      <c r="D66" s="14">
        <v>0.3831</v>
      </c>
      <c r="E66" s="23">
        <f>ROUND(C66*D66,2)</f>
        <v>6.87</v>
      </c>
      <c r="F66" s="16">
        <v>0</v>
      </c>
      <c r="G66" s="23">
        <f>ROUND(E66*F66,2)</f>
        <v>0</v>
      </c>
      <c r="H66" s="23">
        <f>ROUND(E66-G66,2)</f>
        <v>6.87</v>
      </c>
    </row>
    <row r="67" spans="1:8" x14ac:dyDescent="0.3">
      <c r="A67" s="13" t="s">
        <v>45</v>
      </c>
      <c r="C67" s="23"/>
      <c r="E67" s="23"/>
    </row>
    <row r="68" spans="1:8" x14ac:dyDescent="0.3">
      <c r="A68" s="14" t="s">
        <v>38</v>
      </c>
      <c r="B68" s="14" t="s">
        <v>19</v>
      </c>
      <c r="C68" s="15">
        <v>3.44</v>
      </c>
      <c r="D68" s="14">
        <v>4.1890999999999998</v>
      </c>
      <c r="E68" s="23">
        <f>ROUND(C68*D68,2)</f>
        <v>14.41</v>
      </c>
      <c r="F68" s="16">
        <v>0</v>
      </c>
      <c r="G68" s="23">
        <f>ROUND(E68*F68,2)</f>
        <v>0</v>
      </c>
      <c r="H68" s="23">
        <f>ROUND(E68-G68,2)</f>
        <v>14.41</v>
      </c>
    </row>
    <row r="69" spans="1:8" x14ac:dyDescent="0.3">
      <c r="A69" s="14" t="s">
        <v>91</v>
      </c>
      <c r="B69" s="14" t="s">
        <v>19</v>
      </c>
      <c r="C69" s="15">
        <v>3.44</v>
      </c>
      <c r="D69" s="14">
        <v>4.8836000000000004</v>
      </c>
      <c r="E69" s="23">
        <f>ROUND(C69*D69,2)</f>
        <v>16.8</v>
      </c>
      <c r="F69" s="16">
        <v>0</v>
      </c>
      <c r="G69" s="23">
        <f>ROUND(E69*F69,2)</f>
        <v>0</v>
      </c>
      <c r="H69" s="23">
        <f>ROUND(E69-G69,2)</f>
        <v>16.8</v>
      </c>
    </row>
    <row r="70" spans="1:8" x14ac:dyDescent="0.3">
      <c r="A70" s="13" t="s">
        <v>47</v>
      </c>
      <c r="C70" s="23"/>
      <c r="E70" s="23"/>
    </row>
    <row r="71" spans="1:8" x14ac:dyDescent="0.3">
      <c r="A71" s="14" t="s">
        <v>42</v>
      </c>
      <c r="B71" s="14" t="s">
        <v>48</v>
      </c>
      <c r="C71" s="15">
        <v>7.38</v>
      </c>
      <c r="D71" s="14">
        <v>1</v>
      </c>
      <c r="E71" s="23">
        <f>ROUND(C71*D71,2)</f>
        <v>7.38</v>
      </c>
      <c r="F71" s="16">
        <v>0</v>
      </c>
      <c r="G71" s="23">
        <f>ROUND(E71*F71,2)</f>
        <v>0</v>
      </c>
      <c r="H71" s="23">
        <f t="shared" ref="H71:H76" si="6">ROUND(E71-G71,2)</f>
        <v>7.38</v>
      </c>
    </row>
    <row r="72" spans="1:8" x14ac:dyDescent="0.3">
      <c r="A72" s="14" t="s">
        <v>38</v>
      </c>
      <c r="B72" s="14" t="s">
        <v>48</v>
      </c>
      <c r="C72" s="15">
        <v>3.04</v>
      </c>
      <c r="D72" s="14">
        <v>1</v>
      </c>
      <c r="E72" s="23">
        <f>ROUND(C72*D72,2)</f>
        <v>3.04</v>
      </c>
      <c r="F72" s="16">
        <v>0</v>
      </c>
      <c r="G72" s="23">
        <f>ROUND(E72*F72,2)</f>
        <v>0</v>
      </c>
      <c r="H72" s="23">
        <f t="shared" si="6"/>
        <v>3.04</v>
      </c>
    </row>
    <row r="73" spans="1:8" x14ac:dyDescent="0.3">
      <c r="A73" s="14" t="s">
        <v>91</v>
      </c>
      <c r="B73" s="14" t="s">
        <v>48</v>
      </c>
      <c r="C73" s="15">
        <v>25.96</v>
      </c>
      <c r="D73" s="14">
        <v>1</v>
      </c>
      <c r="E73" s="23">
        <f>ROUND(C73*D73,2)</f>
        <v>25.96</v>
      </c>
      <c r="F73" s="16">
        <v>0</v>
      </c>
      <c r="G73" s="23">
        <f>ROUND(E73*F73,2)</f>
        <v>0</v>
      </c>
      <c r="H73" s="23">
        <f t="shared" si="6"/>
        <v>25.96</v>
      </c>
    </row>
    <row r="74" spans="1:8" x14ac:dyDescent="0.3">
      <c r="A74" s="9" t="s">
        <v>49</v>
      </c>
      <c r="B74" s="9" t="s">
        <v>48</v>
      </c>
      <c r="C74" s="10">
        <v>29.77</v>
      </c>
      <c r="D74" s="9">
        <v>1</v>
      </c>
      <c r="E74" s="22">
        <f>ROUND(C74*D74,2)</f>
        <v>29.77</v>
      </c>
      <c r="F74" s="11">
        <v>0</v>
      </c>
      <c r="G74" s="22">
        <f>ROUND(E74*F74,2)</f>
        <v>0</v>
      </c>
      <c r="H74" s="22">
        <f t="shared" si="6"/>
        <v>29.77</v>
      </c>
    </row>
    <row r="75" spans="1:8" x14ac:dyDescent="0.3">
      <c r="A75" s="7" t="s">
        <v>50</v>
      </c>
      <c r="C75" s="23"/>
      <c r="E75" s="23">
        <f>SUM(E13:E74)</f>
        <v>874.28999999999985</v>
      </c>
      <c r="G75" s="12">
        <f>SUM(G13:G74)</f>
        <v>0</v>
      </c>
      <c r="H75" s="12">
        <f t="shared" si="6"/>
        <v>874.29</v>
      </c>
    </row>
    <row r="76" spans="1:8" x14ac:dyDescent="0.3">
      <c r="A76" s="7" t="s">
        <v>51</v>
      </c>
      <c r="C76" s="23"/>
      <c r="E76" s="23">
        <f>+E9-E75</f>
        <v>191.9100000000002</v>
      </c>
      <c r="G76" s="12">
        <f>+G9-G75</f>
        <v>0</v>
      </c>
      <c r="H76" s="12">
        <f t="shared" si="6"/>
        <v>191.91</v>
      </c>
    </row>
    <row r="77" spans="1:8" x14ac:dyDescent="0.3">
      <c r="A77" t="s">
        <v>12</v>
      </c>
      <c r="C77" s="23"/>
      <c r="E77" s="23"/>
    </row>
    <row r="78" spans="1:8" x14ac:dyDescent="0.3">
      <c r="A78" s="7" t="s">
        <v>52</v>
      </c>
      <c r="C78" s="23"/>
      <c r="E78" s="23"/>
    </row>
    <row r="79" spans="1:8" x14ac:dyDescent="0.3">
      <c r="A79" s="14" t="s">
        <v>42</v>
      </c>
      <c r="B79" s="14" t="s">
        <v>48</v>
      </c>
      <c r="C79" s="15">
        <v>12.08</v>
      </c>
      <c r="D79" s="14">
        <v>1</v>
      </c>
      <c r="E79" s="23">
        <f>ROUND(C79*D79,2)</f>
        <v>12.08</v>
      </c>
      <c r="F79" s="16">
        <v>0</v>
      </c>
      <c r="G79" s="23">
        <f>ROUND(E79*F79,2)</f>
        <v>0</v>
      </c>
      <c r="H79" s="23">
        <f t="shared" ref="H79:H84" si="7">ROUND(E79-G79,2)</f>
        <v>12.08</v>
      </c>
    </row>
    <row r="80" spans="1:8" x14ac:dyDescent="0.3">
      <c r="A80" s="14" t="s">
        <v>38</v>
      </c>
      <c r="B80" s="14" t="s">
        <v>48</v>
      </c>
      <c r="C80" s="15">
        <v>23.41</v>
      </c>
      <c r="D80" s="14">
        <v>1</v>
      </c>
      <c r="E80" s="23">
        <f>ROUND(C80*D80,2)</f>
        <v>23.41</v>
      </c>
      <c r="F80" s="16">
        <v>0</v>
      </c>
      <c r="G80" s="23">
        <f>ROUND(E80*F80,2)</f>
        <v>0</v>
      </c>
      <c r="H80" s="23">
        <f t="shared" si="7"/>
        <v>23.41</v>
      </c>
    </row>
    <row r="81" spans="1:8" x14ac:dyDescent="0.3">
      <c r="A81" s="9" t="s">
        <v>91</v>
      </c>
      <c r="B81" s="9" t="s">
        <v>48</v>
      </c>
      <c r="C81" s="10">
        <v>126.29</v>
      </c>
      <c r="D81" s="9">
        <v>1</v>
      </c>
      <c r="E81" s="22">
        <f>ROUND(C81*D81,2)</f>
        <v>126.29</v>
      </c>
      <c r="F81" s="11">
        <v>0</v>
      </c>
      <c r="G81" s="22">
        <f>ROUND(E81*F81,2)</f>
        <v>0</v>
      </c>
      <c r="H81" s="22">
        <f t="shared" si="7"/>
        <v>126.29</v>
      </c>
    </row>
    <row r="82" spans="1:8" x14ac:dyDescent="0.3">
      <c r="A82" s="7" t="s">
        <v>53</v>
      </c>
      <c r="C82" s="23"/>
      <c r="E82" s="23">
        <f>SUM(E79:E81)</f>
        <v>161.78</v>
      </c>
      <c r="G82" s="12">
        <f>SUM(G79:G81)</f>
        <v>0</v>
      </c>
      <c r="H82" s="12">
        <f t="shared" si="7"/>
        <v>161.78</v>
      </c>
    </row>
    <row r="83" spans="1:8" x14ac:dyDescent="0.3">
      <c r="A83" s="7" t="s">
        <v>54</v>
      </c>
      <c r="C83" s="23"/>
      <c r="E83" s="23">
        <f>+E75+E82</f>
        <v>1036.07</v>
      </c>
      <c r="G83" s="12">
        <f>+G75+G82</f>
        <v>0</v>
      </c>
      <c r="H83" s="12">
        <f t="shared" si="7"/>
        <v>1036.07</v>
      </c>
    </row>
    <row r="84" spans="1:8" x14ac:dyDescent="0.3">
      <c r="A84" s="7" t="s">
        <v>55</v>
      </c>
      <c r="C84" s="23"/>
      <c r="E84" s="23">
        <f>+E9-E83</f>
        <v>30.130000000000109</v>
      </c>
      <c r="G84" s="12">
        <f>+G9-G83</f>
        <v>0</v>
      </c>
      <c r="H84" s="12">
        <f t="shared" si="7"/>
        <v>30.13</v>
      </c>
    </row>
    <row r="85" spans="1:8" x14ac:dyDescent="0.3">
      <c r="A85" t="s">
        <v>120</v>
      </c>
      <c r="C85" s="23"/>
      <c r="E85" s="23"/>
    </row>
    <row r="86" spans="1:8" x14ac:dyDescent="0.3">
      <c r="A86" t="s">
        <v>425</v>
      </c>
      <c r="C86" s="23"/>
      <c r="E86" s="23"/>
    </row>
    <row r="87" spans="1:8" x14ac:dyDescent="0.3">
      <c r="C87" s="23"/>
      <c r="E87" s="23"/>
    </row>
    <row r="88" spans="1:8" x14ac:dyDescent="0.3">
      <c r="A88" s="7" t="s">
        <v>121</v>
      </c>
      <c r="C88" s="23"/>
      <c r="E88" s="23"/>
    </row>
    <row r="89" spans="1:8" x14ac:dyDescent="0.3">
      <c r="A89" s="7" t="s">
        <v>122</v>
      </c>
      <c r="C89" s="23"/>
      <c r="E89" s="23"/>
    </row>
    <row r="98" spans="1:9" x14ac:dyDescent="0.3">
      <c r="A98" t="str" cm="1">
        <f t="array" aca="1" ref="A98" ca="1">MID(CELL("filename",A1),FIND("]",CELL("filename",A1))+1,256)</f>
        <v>cotton14</v>
      </c>
    </row>
    <row r="99" spans="1:9" x14ac:dyDescent="0.3">
      <c r="A99" s="7" t="s">
        <v>50</v>
      </c>
      <c r="E99" s="25">
        <f>VLOOKUP(A99,$A$1:$H$98,5,FALSE)</f>
        <v>874.28999999999985</v>
      </c>
    </row>
    <row r="100" spans="1:9" x14ac:dyDescent="0.3">
      <c r="A100" s="7" t="s">
        <v>293</v>
      </c>
      <c r="E100" s="25">
        <f>VLOOKUP(A100,$A$1:$H$98,5,FALSE)</f>
        <v>161.78</v>
      </c>
    </row>
    <row r="101" spans="1:9" x14ac:dyDescent="0.3">
      <c r="A101" s="7" t="s">
        <v>294</v>
      </c>
      <c r="E101" s="25">
        <f t="shared" ref="E101:E102" si="8">VLOOKUP(A101,$A$1:$H$98,5,FALSE)</f>
        <v>1036.07</v>
      </c>
    </row>
    <row r="102" spans="1:9" x14ac:dyDescent="0.3">
      <c r="A102" s="7" t="s">
        <v>55</v>
      </c>
      <c r="E102" s="25">
        <f t="shared" si="8"/>
        <v>30.130000000000109</v>
      </c>
    </row>
    <row r="103" spans="1:9" x14ac:dyDescent="0.3">
      <c r="A103" s="21" t="s">
        <v>255</v>
      </c>
    </row>
    <row r="104" spans="1:9" x14ac:dyDescent="0.3">
      <c r="A104" s="21" t="s">
        <v>255</v>
      </c>
    </row>
    <row r="105" spans="1:9" x14ac:dyDescent="0.3">
      <c r="A105" s="25">
        <f>E102</f>
        <v>30.130000000000109</v>
      </c>
      <c r="B105" s="25">
        <f ca="1">C105-Calculator!$B$16</f>
        <v>-0.15999999999999998</v>
      </c>
      <c r="C105" s="25">
        <f ca="1">D105-Calculator!$B$16</f>
        <v>0.14000000000000001</v>
      </c>
      <c r="D105" s="25">
        <f ca="1">E105-Calculator!$B$16</f>
        <v>0.44</v>
      </c>
      <c r="E105" s="25" cm="1">
        <f t="array" aca="1" ref="E105" ca="1">IF(MID(CELL("filename",A1),FIND("]",CELL("filename",A1))+1,256)=Calculator!AR2,Calculator!B15,C7)</f>
        <v>0.74</v>
      </c>
      <c r="F105" s="25">
        <f ca="1">E105+Calculator!$B$16</f>
        <v>1.04</v>
      </c>
      <c r="G105" s="25">
        <f ca="1">F105+Calculator!$B$16</f>
        <v>1.34</v>
      </c>
      <c r="H105" s="25">
        <f ca="1">G105+Calculator!$B$16</f>
        <v>1.6400000000000001</v>
      </c>
    </row>
    <row r="106" spans="1:9" x14ac:dyDescent="0.3">
      <c r="A106">
        <f ca="1">A107-Calculator!$B$12</f>
        <v>1185</v>
      </c>
      <c r="B106" s="12">
        <f t="dataTable" ref="B106:H112" dt2D="1" dtr="1" r1="C7" r2="D7" ca="1"/>
        <v>-1047.47</v>
      </c>
      <c r="C106" s="12">
        <v>-1758.47</v>
      </c>
      <c r="D106" s="12">
        <v>-2113.9699999999998</v>
      </c>
      <c r="E106" s="12">
        <v>-2113.9699999999998</v>
      </c>
      <c r="F106" s="12">
        <v>-1758.47</v>
      </c>
      <c r="G106" s="12">
        <v>-1047.47</v>
      </c>
      <c r="H106" s="12">
        <v>19.029999999999973</v>
      </c>
      <c r="I106" s="12"/>
    </row>
    <row r="107" spans="1:9" x14ac:dyDescent="0.3">
      <c r="A107">
        <f ca="1">A108-Calculator!$B$12</f>
        <v>1190</v>
      </c>
      <c r="B107" s="12">
        <v>-1045.8699999999999</v>
      </c>
      <c r="C107" s="12">
        <v>-1750.87</v>
      </c>
      <c r="D107" s="12">
        <v>-2103.37</v>
      </c>
      <c r="E107" s="12">
        <v>-2103.37</v>
      </c>
      <c r="F107" s="12">
        <v>-1750.87</v>
      </c>
      <c r="G107" s="12">
        <v>-1045.8699999999999</v>
      </c>
      <c r="H107" s="12">
        <v>11.630000000000109</v>
      </c>
      <c r="I107" s="12"/>
    </row>
    <row r="108" spans="1:9" x14ac:dyDescent="0.3">
      <c r="A108">
        <f ca="1">A109-Calculator!$B$12</f>
        <v>1195</v>
      </c>
      <c r="B108" s="12">
        <v>-1045.07</v>
      </c>
      <c r="C108" s="12">
        <v>-1747.07</v>
      </c>
      <c r="D108" s="12">
        <v>-2098.0699999999997</v>
      </c>
      <c r="E108" s="12">
        <v>-2098.0699999999997</v>
      </c>
      <c r="F108" s="12">
        <v>-1747.07</v>
      </c>
      <c r="G108" s="12">
        <v>-1045.07</v>
      </c>
      <c r="H108" s="12">
        <v>7.9300000000000637</v>
      </c>
      <c r="I108" s="12"/>
    </row>
    <row r="109" spans="1:9" x14ac:dyDescent="0.3">
      <c r="A109" cm="1">
        <f t="array" aca="1" ref="A109" ca="1">IF(MID(CELL("filename",A1),FIND("]",CELL("filename",A1))+1,256)=Calculator!AR2,Calculator!B11,D7)</f>
        <v>1200</v>
      </c>
      <c r="B109" s="12">
        <v>-1045.07</v>
      </c>
      <c r="C109" s="12">
        <v>-1747.07</v>
      </c>
      <c r="D109" s="12">
        <v>-2098.0699999999997</v>
      </c>
      <c r="E109" s="12">
        <v>-2098.0699999999997</v>
      </c>
      <c r="F109" s="12">
        <v>-1747.07</v>
      </c>
      <c r="G109" s="12">
        <v>-1045.07</v>
      </c>
      <c r="H109" s="12">
        <v>7.9300000000000637</v>
      </c>
      <c r="I109" s="12"/>
    </row>
    <row r="110" spans="1:9" x14ac:dyDescent="0.3">
      <c r="A110">
        <f ca="1">A109+Calculator!$B$12</f>
        <v>1205</v>
      </c>
      <c r="B110" s="12">
        <v>-1045.8699999999999</v>
      </c>
      <c r="C110" s="12">
        <v>-1750.87</v>
      </c>
      <c r="D110" s="12">
        <v>-2103.37</v>
      </c>
      <c r="E110" s="12">
        <v>-2103.37</v>
      </c>
      <c r="F110" s="12">
        <v>-1750.87</v>
      </c>
      <c r="G110" s="12">
        <v>-1045.8699999999999</v>
      </c>
      <c r="H110" s="12">
        <v>11.630000000000109</v>
      </c>
      <c r="I110" s="12"/>
    </row>
    <row r="111" spans="1:9" x14ac:dyDescent="0.3">
      <c r="A111">
        <f ca="1">A110+Calculator!$B$12</f>
        <v>1210</v>
      </c>
      <c r="B111" s="12">
        <v>-1047.47</v>
      </c>
      <c r="C111" s="12">
        <v>-1758.47</v>
      </c>
      <c r="D111" s="12">
        <v>-2113.9699999999998</v>
      </c>
      <c r="E111" s="12">
        <v>-2113.9699999999998</v>
      </c>
      <c r="F111" s="12">
        <v>-1758.47</v>
      </c>
      <c r="G111" s="12">
        <v>-1047.47</v>
      </c>
      <c r="H111" s="12">
        <v>19.029999999999973</v>
      </c>
      <c r="I111" s="12"/>
    </row>
    <row r="112" spans="1:9" x14ac:dyDescent="0.3">
      <c r="A112">
        <f ca="1">A111+Calculator!$B$12</f>
        <v>1215</v>
      </c>
      <c r="B112" s="12">
        <v>-1049.8699999999999</v>
      </c>
      <c r="C112" s="12">
        <v>-1769.87</v>
      </c>
      <c r="D112" s="12">
        <v>-2129.87</v>
      </c>
      <c r="E112" s="12">
        <v>-2129.87</v>
      </c>
      <c r="F112" s="12">
        <v>-1769.87</v>
      </c>
      <c r="G112" s="12">
        <v>-1049.8699999999999</v>
      </c>
      <c r="H112" s="12">
        <v>30.130000000000109</v>
      </c>
      <c r="I112" s="12"/>
    </row>
    <row r="114" spans="1:14" x14ac:dyDescent="0.3">
      <c r="K114" s="21"/>
    </row>
    <row r="115" spans="1:14" x14ac:dyDescent="0.3">
      <c r="A115" s="21" t="s">
        <v>256</v>
      </c>
    </row>
    <row r="116" spans="1:14" x14ac:dyDescent="0.3">
      <c r="A116" s="25">
        <f>E102</f>
        <v>30.130000000000109</v>
      </c>
      <c r="B116">
        <f ca="1">C116-Calculator!$C$28</f>
        <v>0.41000000000000003</v>
      </c>
      <c r="C116">
        <f ca="1">D116-Calculator!$C$28</f>
        <v>0.52</v>
      </c>
      <c r="D116">
        <f ca="1">E116-Calculator!$C$28</f>
        <v>0.63</v>
      </c>
      <c r="E116" cm="1">
        <f t="array" aca="1" ref="E116" ca="1">IF(MID(CELL("filename",A1),FIND("]",CELL("filename",A1))+1,256)=Calculator!AS2,Calculator!B28,C7)</f>
        <v>0.74</v>
      </c>
      <c r="F116">
        <f ca="1">E116+Calculator!$C$28</f>
        <v>0.85</v>
      </c>
      <c r="G116">
        <f ca="1">F116+Calculator!$C$28</f>
        <v>0.96</v>
      </c>
      <c r="H116">
        <f ca="1">G116+Calculator!$C$28</f>
        <v>1.07</v>
      </c>
      <c r="N116" s="12"/>
    </row>
    <row r="117" spans="1:14" x14ac:dyDescent="0.3">
      <c r="A117">
        <f ca="1">A118-Calculator!$B$25</f>
        <v>1185</v>
      </c>
      <c r="B117" s="12">
        <f t="dataTable" ref="B117:H123" dt2D="1" dtr="1" r1="C7" r2="D7" ca="1"/>
        <v>-372.02</v>
      </c>
      <c r="C117" s="12">
        <v>-632.71999999999991</v>
      </c>
      <c r="D117" s="12">
        <v>-763.06999999999994</v>
      </c>
      <c r="E117" s="12">
        <v>-763.06999999999994</v>
      </c>
      <c r="F117" s="12">
        <v>-632.71999999999991</v>
      </c>
      <c r="G117" s="12">
        <v>-372.02</v>
      </c>
      <c r="H117" s="12">
        <v>19.029999999999973</v>
      </c>
      <c r="N117" s="12"/>
    </row>
    <row r="118" spans="1:14" x14ac:dyDescent="0.3">
      <c r="A118">
        <f ca="1">A119-Calculator!$B$25</f>
        <v>1190</v>
      </c>
      <c r="B118" s="12">
        <v>-376.11999999999989</v>
      </c>
      <c r="C118" s="12">
        <v>-634.61999999999989</v>
      </c>
      <c r="D118" s="12">
        <v>-763.86999999999989</v>
      </c>
      <c r="E118" s="12">
        <v>-763.86999999999989</v>
      </c>
      <c r="F118" s="12">
        <v>-634.61999999999989</v>
      </c>
      <c r="G118" s="12">
        <v>-376.11999999999989</v>
      </c>
      <c r="H118" s="12">
        <v>11.630000000000109</v>
      </c>
      <c r="N118" s="12"/>
    </row>
    <row r="119" spans="1:14" x14ac:dyDescent="0.3">
      <c r="A119">
        <f ca="1">A120-Calculator!$B$25</f>
        <v>1195</v>
      </c>
      <c r="B119" s="12">
        <v>-378.16999999999996</v>
      </c>
      <c r="C119" s="12">
        <v>-635.56999999999994</v>
      </c>
      <c r="D119" s="12">
        <v>-764.27</v>
      </c>
      <c r="E119" s="12">
        <v>-764.27</v>
      </c>
      <c r="F119" s="12">
        <v>-635.56999999999994</v>
      </c>
      <c r="G119" s="12">
        <v>-378.16999999999996</v>
      </c>
      <c r="H119" s="12">
        <v>7.9300000000000637</v>
      </c>
      <c r="N119" s="12"/>
    </row>
    <row r="120" spans="1:14" x14ac:dyDescent="0.3">
      <c r="A120" cm="1">
        <f t="array" aca="1" ref="A120" ca="1">IF(MID(CELL("filename",A1),FIND("]",CELL("filename",A1))+1,256)=Calculator!AS2,Calculator!B24,D7)</f>
        <v>1200</v>
      </c>
      <c r="B120" s="12">
        <v>-378.16999999999996</v>
      </c>
      <c r="C120" s="12">
        <v>-635.56999999999994</v>
      </c>
      <c r="D120" s="12">
        <v>-764.27</v>
      </c>
      <c r="E120" s="12">
        <v>-764.27</v>
      </c>
      <c r="F120" s="12">
        <v>-635.56999999999994</v>
      </c>
      <c r="G120" s="12">
        <v>-378.16999999999996</v>
      </c>
      <c r="H120" s="12">
        <v>7.9300000000000637</v>
      </c>
      <c r="N120" s="12"/>
    </row>
    <row r="121" spans="1:14" x14ac:dyDescent="0.3">
      <c r="A121">
        <f ca="1">A120+Calculator!$B$25</f>
        <v>1205</v>
      </c>
      <c r="B121" s="12">
        <v>-376.11999999999989</v>
      </c>
      <c r="C121" s="12">
        <v>-634.61999999999989</v>
      </c>
      <c r="D121" s="12">
        <v>-763.86999999999989</v>
      </c>
      <c r="E121" s="12">
        <v>-763.86999999999989</v>
      </c>
      <c r="F121" s="12">
        <v>-634.61999999999989</v>
      </c>
      <c r="G121" s="12">
        <v>-376.11999999999989</v>
      </c>
      <c r="H121" s="12">
        <v>11.630000000000109</v>
      </c>
      <c r="N121" s="12"/>
    </row>
    <row r="122" spans="1:14" x14ac:dyDescent="0.3">
      <c r="A122">
        <f ca="1">A121+Calculator!$B$25</f>
        <v>1210</v>
      </c>
      <c r="B122" s="12">
        <v>-372.02</v>
      </c>
      <c r="C122" s="12">
        <v>-632.71999999999991</v>
      </c>
      <c r="D122" s="12">
        <v>-763.06999999999994</v>
      </c>
      <c r="E122" s="12">
        <v>-763.06999999999994</v>
      </c>
      <c r="F122" s="12">
        <v>-632.71999999999991</v>
      </c>
      <c r="G122" s="12">
        <v>-372.02</v>
      </c>
      <c r="H122" s="12">
        <v>19.029999999999973</v>
      </c>
      <c r="N122" s="12"/>
    </row>
    <row r="123" spans="1:14" x14ac:dyDescent="0.3">
      <c r="A123">
        <f ca="1">A122+Calculator!$B$25</f>
        <v>1215</v>
      </c>
      <c r="B123" s="12">
        <v>-365.86999999999989</v>
      </c>
      <c r="C123" s="12">
        <v>-629.86999999999989</v>
      </c>
      <c r="D123" s="12">
        <v>-761.86999999999989</v>
      </c>
      <c r="E123" s="12">
        <v>-761.86999999999989</v>
      </c>
      <c r="F123" s="12">
        <v>-629.86999999999989</v>
      </c>
      <c r="G123" s="12">
        <v>-365.86999999999989</v>
      </c>
      <c r="H123" s="12">
        <v>30.130000000000109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40E9A-6A55-4F0B-B994-9E0BD1A95985}">
  <dimension ref="A1:N123"/>
  <sheetViews>
    <sheetView topLeftCell="A104" workbookViewId="0">
      <selection activeCell="J119" sqref="J119"/>
    </sheetView>
  </sheetViews>
  <sheetFormatPr defaultRowHeight="14.4" x14ac:dyDescent="0.3"/>
  <cols>
    <col min="1" max="1" width="20.109375" customWidth="1"/>
    <col min="2" max="2" width="10.44140625" customWidth="1"/>
    <col min="3" max="3" width="10.77734375" customWidth="1"/>
    <col min="4" max="4" width="12.21875" customWidth="1"/>
    <col min="5" max="5" width="11.21875" customWidth="1"/>
    <col min="6" max="6" width="11.77734375" customWidth="1"/>
    <col min="7" max="7" width="10.33203125" customWidth="1"/>
    <col min="8" max="8" width="9" bestFit="1" customWidth="1"/>
  </cols>
  <sheetData>
    <row r="1" spans="1:8" x14ac:dyDescent="0.3">
      <c r="A1" s="80" t="s">
        <v>228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163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440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3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3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3">
      <c r="A10" t="s">
        <v>12</v>
      </c>
      <c r="C10" s="23"/>
      <c r="E10" s="23"/>
    </row>
    <row r="11" spans="1:8" x14ac:dyDescent="0.3">
      <c r="A11" s="7" t="s">
        <v>13</v>
      </c>
      <c r="C11" s="23"/>
      <c r="E11" s="23"/>
    </row>
    <row r="12" spans="1:8" x14ac:dyDescent="0.3">
      <c r="A12" s="13" t="s">
        <v>14</v>
      </c>
      <c r="C12" s="23"/>
      <c r="E12" s="23"/>
    </row>
    <row r="13" spans="1:8" x14ac:dyDescent="0.3">
      <c r="A13" s="14" t="s">
        <v>15</v>
      </c>
      <c r="B13" s="14" t="s">
        <v>16</v>
      </c>
      <c r="C13" s="15">
        <v>8.11</v>
      </c>
      <c r="D13" s="14">
        <v>2.5</v>
      </c>
      <c r="E13" s="23">
        <f>ROUND(C13*D13,2)</f>
        <v>20.28</v>
      </c>
      <c r="F13" s="16">
        <v>0</v>
      </c>
      <c r="G13" s="23">
        <f>ROUND(E13*F13,2)</f>
        <v>0</v>
      </c>
      <c r="H13" s="23">
        <f>ROUND(E13-G13,2)</f>
        <v>20.28</v>
      </c>
    </row>
    <row r="14" spans="1:8" x14ac:dyDescent="0.3">
      <c r="A14" s="14" t="s">
        <v>57</v>
      </c>
      <c r="B14" s="14" t="s">
        <v>16</v>
      </c>
      <c r="C14" s="15">
        <v>6.87</v>
      </c>
      <c r="D14" s="14">
        <v>5.25</v>
      </c>
      <c r="E14" s="23">
        <f>ROUND(C14*D14,2)</f>
        <v>36.07</v>
      </c>
      <c r="F14" s="16">
        <v>0</v>
      </c>
      <c r="G14" s="23">
        <f>ROUND(E14*F14,2)</f>
        <v>0</v>
      </c>
      <c r="H14" s="23">
        <f>ROUND(E14-G14,2)</f>
        <v>36.07</v>
      </c>
    </row>
    <row r="15" spans="1:8" x14ac:dyDescent="0.3">
      <c r="A15" s="13" t="s">
        <v>17</v>
      </c>
      <c r="C15" s="23"/>
      <c r="E15" s="23"/>
    </row>
    <row r="16" spans="1:8" x14ac:dyDescent="0.3">
      <c r="A16" s="14" t="s">
        <v>66</v>
      </c>
      <c r="B16" s="14" t="s">
        <v>18</v>
      </c>
      <c r="C16" s="15">
        <v>1.1399999999999999</v>
      </c>
      <c r="D16" s="14">
        <v>2.2999999999999998</v>
      </c>
      <c r="E16" s="23">
        <f>ROUND(C16*D16,2)</f>
        <v>2.62</v>
      </c>
      <c r="F16" s="16">
        <v>0</v>
      </c>
      <c r="G16" s="23">
        <f>ROUND(E16*F16,2)</f>
        <v>0</v>
      </c>
      <c r="H16" s="23">
        <f>ROUND(E16-G16,2)</f>
        <v>2.62</v>
      </c>
    </row>
    <row r="17" spans="1:8" x14ac:dyDescent="0.3">
      <c r="A17" s="14" t="s">
        <v>67</v>
      </c>
      <c r="B17" s="14" t="s">
        <v>26</v>
      </c>
      <c r="C17" s="15">
        <v>3.38</v>
      </c>
      <c r="D17" s="14">
        <v>2.3125</v>
      </c>
      <c r="E17" s="23">
        <f>ROUND(C17*D17,2)</f>
        <v>7.82</v>
      </c>
      <c r="F17" s="16">
        <v>0</v>
      </c>
      <c r="G17" s="23">
        <f>ROUND(E17*F17,2)</f>
        <v>0</v>
      </c>
      <c r="H17" s="23">
        <f>ROUND(E17-G17,2)</f>
        <v>7.82</v>
      </c>
    </row>
    <row r="18" spans="1:8" x14ac:dyDescent="0.3">
      <c r="A18" s="14" t="s">
        <v>68</v>
      </c>
      <c r="B18" s="14" t="s">
        <v>26</v>
      </c>
      <c r="C18" s="15">
        <v>11.25</v>
      </c>
      <c r="D18" s="14">
        <v>0.5</v>
      </c>
      <c r="E18" s="23">
        <f>ROUND(C18*D18,2)</f>
        <v>5.63</v>
      </c>
      <c r="F18" s="16">
        <v>0</v>
      </c>
      <c r="G18" s="23">
        <f>ROUND(E18*F18,2)</f>
        <v>0</v>
      </c>
      <c r="H18" s="23">
        <f>ROUND(E18-G18,2)</f>
        <v>5.63</v>
      </c>
    </row>
    <row r="19" spans="1:8" x14ac:dyDescent="0.3">
      <c r="A19" s="13" t="s">
        <v>69</v>
      </c>
      <c r="C19" s="23"/>
      <c r="E19" s="23"/>
    </row>
    <row r="20" spans="1:8" x14ac:dyDescent="0.3">
      <c r="A20" s="14" t="s">
        <v>70</v>
      </c>
      <c r="B20" s="14" t="s">
        <v>29</v>
      </c>
      <c r="C20" s="15">
        <v>0.11</v>
      </c>
      <c r="D20" s="14">
        <v>811</v>
      </c>
      <c r="E20" s="23">
        <f>ROUND(C20*D20,2)</f>
        <v>89.21</v>
      </c>
      <c r="F20" s="16">
        <v>0</v>
      </c>
      <c r="G20" s="23">
        <f>ROUND(E20*F20,2)</f>
        <v>0</v>
      </c>
      <c r="H20" s="23">
        <f>ROUND(E20-G20,2)</f>
        <v>89.21</v>
      </c>
    </row>
    <row r="21" spans="1:8" x14ac:dyDescent="0.3">
      <c r="A21" s="13" t="s">
        <v>20</v>
      </c>
      <c r="C21" s="23"/>
      <c r="E21" s="23"/>
    </row>
    <row r="22" spans="1:8" x14ac:dyDescent="0.3">
      <c r="A22" s="14" t="s">
        <v>22</v>
      </c>
      <c r="B22" s="14" t="s">
        <v>21</v>
      </c>
      <c r="C22" s="15">
        <v>36.200000000000003</v>
      </c>
      <c r="D22" s="14">
        <v>1.5</v>
      </c>
      <c r="E22" s="23">
        <f>ROUND(C22*D22,2)</f>
        <v>54.3</v>
      </c>
      <c r="F22" s="16">
        <v>0</v>
      </c>
      <c r="G22" s="23">
        <f>ROUND(E22*F22,2)</f>
        <v>0</v>
      </c>
      <c r="H22" s="23">
        <f>ROUND(E22-G22,2)</f>
        <v>54.3</v>
      </c>
    </row>
    <row r="23" spans="1:8" x14ac:dyDescent="0.3">
      <c r="A23" s="14" t="s">
        <v>103</v>
      </c>
      <c r="B23" s="14" t="s">
        <v>19</v>
      </c>
      <c r="C23" s="15">
        <v>4</v>
      </c>
      <c r="D23" s="14">
        <v>32.549799999999998</v>
      </c>
      <c r="E23" s="23">
        <f>ROUND(C23*D23,2)</f>
        <v>130.19999999999999</v>
      </c>
      <c r="F23" s="16">
        <v>0</v>
      </c>
      <c r="G23" s="23">
        <f>ROUND(E23*F23,2)</f>
        <v>0</v>
      </c>
      <c r="H23" s="23">
        <f>ROUND(E23-G23,2)</f>
        <v>130.19999999999999</v>
      </c>
    </row>
    <row r="24" spans="1:8" x14ac:dyDescent="0.3">
      <c r="A24" s="13" t="s">
        <v>23</v>
      </c>
      <c r="C24" s="23"/>
      <c r="E24" s="23"/>
    </row>
    <row r="25" spans="1:8" x14ac:dyDescent="0.3">
      <c r="A25" s="14" t="s">
        <v>71</v>
      </c>
      <c r="B25" s="14" t="s">
        <v>48</v>
      </c>
      <c r="C25" s="15">
        <v>20</v>
      </c>
      <c r="D25" s="14">
        <v>0.67</v>
      </c>
      <c r="E25" s="23">
        <f>ROUND(C25*D25,2)</f>
        <v>13.4</v>
      </c>
      <c r="F25" s="16">
        <v>0</v>
      </c>
      <c r="G25" s="23">
        <f>ROUND(E25*F25,2)</f>
        <v>0</v>
      </c>
      <c r="H25" s="23">
        <f>ROUND(E25-G25,2)</f>
        <v>13.4</v>
      </c>
    </row>
    <row r="26" spans="1:8" x14ac:dyDescent="0.3">
      <c r="A26" s="13" t="s">
        <v>24</v>
      </c>
      <c r="C26" s="23"/>
      <c r="E26" s="23"/>
    </row>
    <row r="27" spans="1:8" x14ac:dyDescent="0.3">
      <c r="A27" s="14" t="s">
        <v>59</v>
      </c>
      <c r="B27" s="14" t="s">
        <v>26</v>
      </c>
      <c r="C27" s="15">
        <v>14.29</v>
      </c>
      <c r="D27" s="14">
        <v>0.5</v>
      </c>
      <c r="E27" s="23">
        <f t="shared" ref="E27:E33" si="0">ROUND(C27*D27,2)</f>
        <v>7.15</v>
      </c>
      <c r="F27" s="16">
        <v>0</v>
      </c>
      <c r="G27" s="23">
        <f t="shared" ref="G27:G33" si="1">ROUND(E27*F27,2)</f>
        <v>0</v>
      </c>
      <c r="H27" s="23">
        <f t="shared" ref="H27:H33" si="2">ROUND(E27-G27,2)</f>
        <v>7.15</v>
      </c>
    </row>
    <row r="28" spans="1:8" x14ac:dyDescent="0.3">
      <c r="A28" s="14" t="s">
        <v>25</v>
      </c>
      <c r="B28" s="14" t="s">
        <v>18</v>
      </c>
      <c r="C28" s="15">
        <v>0.25</v>
      </c>
      <c r="D28" s="14">
        <v>32</v>
      </c>
      <c r="E28" s="23">
        <f t="shared" si="0"/>
        <v>8</v>
      </c>
      <c r="F28" s="16">
        <v>0</v>
      </c>
      <c r="G28" s="23">
        <f t="shared" si="1"/>
        <v>0</v>
      </c>
      <c r="H28" s="23">
        <f t="shared" si="2"/>
        <v>8</v>
      </c>
    </row>
    <row r="29" spans="1:8" x14ac:dyDescent="0.3">
      <c r="A29" s="14" t="s">
        <v>104</v>
      </c>
      <c r="B29" s="14" t="s">
        <v>26</v>
      </c>
      <c r="C29" s="15">
        <v>15.01</v>
      </c>
      <c r="D29" s="14">
        <v>1</v>
      </c>
      <c r="E29" s="23">
        <f t="shared" si="0"/>
        <v>15.01</v>
      </c>
      <c r="F29" s="16">
        <v>0</v>
      </c>
      <c r="G29" s="23">
        <f t="shared" si="1"/>
        <v>0</v>
      </c>
      <c r="H29" s="23">
        <f t="shared" si="2"/>
        <v>15.01</v>
      </c>
    </row>
    <row r="30" spans="1:8" x14ac:dyDescent="0.3">
      <c r="A30" s="14" t="s">
        <v>105</v>
      </c>
      <c r="B30" s="14" t="s">
        <v>18</v>
      </c>
      <c r="C30" s="15">
        <v>0.33</v>
      </c>
      <c r="D30" s="14">
        <v>48</v>
      </c>
      <c r="E30" s="23">
        <f t="shared" si="0"/>
        <v>15.84</v>
      </c>
      <c r="F30" s="16">
        <v>0</v>
      </c>
      <c r="G30" s="23">
        <f t="shared" si="1"/>
        <v>0</v>
      </c>
      <c r="H30" s="23">
        <f t="shared" si="2"/>
        <v>15.84</v>
      </c>
    </row>
    <row r="31" spans="1:8" x14ac:dyDescent="0.3">
      <c r="A31" s="14" t="s">
        <v>106</v>
      </c>
      <c r="B31" s="14" t="s">
        <v>26</v>
      </c>
      <c r="C31" s="15">
        <v>5.24</v>
      </c>
      <c r="D31" s="14">
        <v>2</v>
      </c>
      <c r="E31" s="23">
        <f t="shared" si="0"/>
        <v>10.48</v>
      </c>
      <c r="F31" s="16">
        <v>0</v>
      </c>
      <c r="G31" s="23">
        <f t="shared" si="1"/>
        <v>0</v>
      </c>
      <c r="H31" s="23">
        <f t="shared" si="2"/>
        <v>10.48</v>
      </c>
    </row>
    <row r="32" spans="1:8" x14ac:dyDescent="0.3">
      <c r="A32" s="14" t="s">
        <v>392</v>
      </c>
      <c r="B32" s="14" t="s">
        <v>26</v>
      </c>
      <c r="C32" s="15">
        <v>5.92</v>
      </c>
      <c r="D32" s="14">
        <v>7</v>
      </c>
      <c r="E32" s="23">
        <f t="shared" si="0"/>
        <v>41.44</v>
      </c>
      <c r="F32" s="16">
        <v>0</v>
      </c>
      <c r="G32" s="23">
        <f t="shared" si="1"/>
        <v>0</v>
      </c>
      <c r="H32" s="23">
        <f t="shared" si="2"/>
        <v>41.44</v>
      </c>
    </row>
    <row r="33" spans="1:8" x14ac:dyDescent="0.3">
      <c r="A33" s="14" t="s">
        <v>74</v>
      </c>
      <c r="B33" s="14" t="s">
        <v>26</v>
      </c>
      <c r="C33" s="15">
        <v>10.75</v>
      </c>
      <c r="D33" s="14">
        <v>2</v>
      </c>
      <c r="E33" s="23">
        <f t="shared" si="0"/>
        <v>21.5</v>
      </c>
      <c r="F33" s="16">
        <v>0</v>
      </c>
      <c r="G33" s="23">
        <f t="shared" si="1"/>
        <v>0</v>
      </c>
      <c r="H33" s="23">
        <f t="shared" si="2"/>
        <v>21.5</v>
      </c>
    </row>
    <row r="34" spans="1:8" x14ac:dyDescent="0.3">
      <c r="A34" s="13" t="s">
        <v>27</v>
      </c>
      <c r="C34" s="23"/>
      <c r="E34" s="23"/>
    </row>
    <row r="35" spans="1:8" x14ac:dyDescent="0.3">
      <c r="A35" s="14" t="s">
        <v>78</v>
      </c>
      <c r="B35" s="14" t="s">
        <v>29</v>
      </c>
      <c r="C35" s="15">
        <v>8.25</v>
      </c>
      <c r="D35" s="14">
        <v>2</v>
      </c>
      <c r="E35" s="23">
        <f t="shared" ref="E35:E43" si="3">ROUND(C35*D35,2)</f>
        <v>16.5</v>
      </c>
      <c r="F35" s="16">
        <v>0</v>
      </c>
      <c r="G35" s="23">
        <f t="shared" ref="G35:G43" si="4">ROUND(E35*F35,2)</f>
        <v>0</v>
      </c>
      <c r="H35" s="23">
        <f t="shared" ref="H35:H43" si="5">ROUND(E35-G35,2)</f>
        <v>16.5</v>
      </c>
    </row>
    <row r="36" spans="1:8" x14ac:dyDescent="0.3">
      <c r="A36" s="14" t="s">
        <v>107</v>
      </c>
      <c r="B36" s="14" t="s">
        <v>18</v>
      </c>
      <c r="C36" s="15">
        <v>1.51</v>
      </c>
      <c r="D36" s="14">
        <v>5.2</v>
      </c>
      <c r="E36" s="23">
        <f t="shared" si="3"/>
        <v>7.85</v>
      </c>
      <c r="F36" s="16">
        <v>0</v>
      </c>
      <c r="G36" s="23">
        <f t="shared" si="4"/>
        <v>0</v>
      </c>
      <c r="H36" s="23">
        <f t="shared" si="5"/>
        <v>7.85</v>
      </c>
    </row>
    <row r="37" spans="1:8" x14ac:dyDescent="0.3">
      <c r="A37" s="14" t="s">
        <v>79</v>
      </c>
      <c r="B37" s="14" t="s">
        <v>18</v>
      </c>
      <c r="C37" s="15">
        <v>5.95</v>
      </c>
      <c r="D37" s="14">
        <v>1.34</v>
      </c>
      <c r="E37" s="23">
        <f t="shared" si="3"/>
        <v>7.97</v>
      </c>
      <c r="F37" s="16">
        <v>0</v>
      </c>
      <c r="G37" s="23">
        <f t="shared" si="4"/>
        <v>0</v>
      </c>
      <c r="H37" s="23">
        <f t="shared" si="5"/>
        <v>7.97</v>
      </c>
    </row>
    <row r="38" spans="1:8" x14ac:dyDescent="0.3">
      <c r="A38" s="14" t="s">
        <v>108</v>
      </c>
      <c r="B38" s="14" t="s">
        <v>18</v>
      </c>
      <c r="C38" s="15">
        <v>1.26</v>
      </c>
      <c r="D38" s="14">
        <v>6</v>
      </c>
      <c r="E38" s="23">
        <f t="shared" si="3"/>
        <v>7.56</v>
      </c>
      <c r="F38" s="16">
        <v>0</v>
      </c>
      <c r="G38" s="23">
        <f t="shared" si="4"/>
        <v>0</v>
      </c>
      <c r="H38" s="23">
        <f t="shared" si="5"/>
        <v>7.56</v>
      </c>
    </row>
    <row r="39" spans="1:8" x14ac:dyDescent="0.3">
      <c r="A39" s="14" t="s">
        <v>109</v>
      </c>
      <c r="B39" s="14" t="s">
        <v>18</v>
      </c>
      <c r="C39" s="15">
        <v>0.79</v>
      </c>
      <c r="D39" s="14">
        <v>2</v>
      </c>
      <c r="E39" s="23">
        <f t="shared" si="3"/>
        <v>1.58</v>
      </c>
      <c r="F39" s="16">
        <v>0</v>
      </c>
      <c r="G39" s="23">
        <f t="shared" si="4"/>
        <v>0</v>
      </c>
      <c r="H39" s="23">
        <f t="shared" si="5"/>
        <v>1.58</v>
      </c>
    </row>
    <row r="40" spans="1:8" x14ac:dyDescent="0.3">
      <c r="A40" s="14" t="s">
        <v>110</v>
      </c>
      <c r="B40" s="14" t="s">
        <v>18</v>
      </c>
      <c r="C40" s="15">
        <v>0.56000000000000005</v>
      </c>
      <c r="D40" s="14">
        <v>12.8</v>
      </c>
      <c r="E40" s="23">
        <f t="shared" si="3"/>
        <v>7.17</v>
      </c>
      <c r="F40" s="16">
        <v>0</v>
      </c>
      <c r="G40" s="23">
        <f t="shared" si="4"/>
        <v>0</v>
      </c>
      <c r="H40" s="23">
        <f t="shared" si="5"/>
        <v>7.17</v>
      </c>
    </row>
    <row r="41" spans="1:8" x14ac:dyDescent="0.3">
      <c r="A41" s="14" t="s">
        <v>111</v>
      </c>
      <c r="B41" s="14" t="s">
        <v>18</v>
      </c>
      <c r="C41" s="15">
        <v>0.39</v>
      </c>
      <c r="D41" s="14">
        <v>1</v>
      </c>
      <c r="E41" s="23">
        <f t="shared" si="3"/>
        <v>0.39</v>
      </c>
      <c r="F41" s="16">
        <v>0</v>
      </c>
      <c r="G41" s="23">
        <f t="shared" si="4"/>
        <v>0</v>
      </c>
      <c r="H41" s="23">
        <f t="shared" si="5"/>
        <v>0.39</v>
      </c>
    </row>
    <row r="42" spans="1:8" x14ac:dyDescent="0.3">
      <c r="A42" s="14" t="s">
        <v>112</v>
      </c>
      <c r="B42" s="14" t="s">
        <v>48</v>
      </c>
      <c r="C42" s="15">
        <v>15</v>
      </c>
      <c r="D42" s="14">
        <v>1</v>
      </c>
      <c r="E42" s="23">
        <f t="shared" si="3"/>
        <v>15</v>
      </c>
      <c r="F42" s="16">
        <v>0</v>
      </c>
      <c r="G42" s="23">
        <f t="shared" si="4"/>
        <v>0</v>
      </c>
      <c r="H42" s="23">
        <f t="shared" si="5"/>
        <v>15</v>
      </c>
    </row>
    <row r="43" spans="1:8" x14ac:dyDescent="0.3">
      <c r="A43" s="14" t="s">
        <v>113</v>
      </c>
      <c r="B43" s="14" t="s">
        <v>18</v>
      </c>
      <c r="C43" s="15">
        <v>9.34</v>
      </c>
      <c r="D43" s="14">
        <v>1.5</v>
      </c>
      <c r="E43" s="23">
        <f t="shared" si="3"/>
        <v>14.01</v>
      </c>
      <c r="F43" s="16">
        <v>0</v>
      </c>
      <c r="G43" s="23">
        <f t="shared" si="4"/>
        <v>0</v>
      </c>
      <c r="H43" s="23">
        <f t="shared" si="5"/>
        <v>14.01</v>
      </c>
    </row>
    <row r="44" spans="1:8" x14ac:dyDescent="0.3">
      <c r="A44" s="13" t="s">
        <v>33</v>
      </c>
      <c r="C44" s="23"/>
      <c r="E44" s="23"/>
    </row>
    <row r="45" spans="1:8" x14ac:dyDescent="0.3">
      <c r="A45" s="14" t="s">
        <v>393</v>
      </c>
      <c r="B45" s="14" t="s">
        <v>60</v>
      </c>
      <c r="C45" s="15">
        <v>2.4300000000000002</v>
      </c>
      <c r="D45" s="14">
        <v>30</v>
      </c>
      <c r="E45" s="23">
        <f>ROUND(C45*D45,2)</f>
        <v>72.900000000000006</v>
      </c>
      <c r="F45" s="16">
        <v>0</v>
      </c>
      <c r="G45" s="23">
        <f>ROUND(E45*F45,2)</f>
        <v>0</v>
      </c>
      <c r="H45" s="23">
        <f>ROUND(E45-G45,2)</f>
        <v>72.900000000000006</v>
      </c>
    </row>
    <row r="46" spans="1:8" x14ac:dyDescent="0.3">
      <c r="A46" s="13" t="s">
        <v>85</v>
      </c>
      <c r="C46" s="23"/>
      <c r="E46" s="23"/>
    </row>
    <row r="47" spans="1:8" x14ac:dyDescent="0.3">
      <c r="A47" s="14" t="s">
        <v>86</v>
      </c>
      <c r="B47" s="14" t="s">
        <v>18</v>
      </c>
      <c r="C47" s="15">
        <v>7.0000000000000007E-2</v>
      </c>
      <c r="D47" s="14">
        <v>42.72</v>
      </c>
      <c r="E47" s="23">
        <f>ROUND(C47*D47,2)</f>
        <v>2.99</v>
      </c>
      <c r="F47" s="16">
        <v>0</v>
      </c>
      <c r="G47" s="23">
        <f>ROUND(E47*F47,2)</f>
        <v>0</v>
      </c>
      <c r="H47" s="23">
        <f>ROUND(E47-G47,2)</f>
        <v>2.99</v>
      </c>
    </row>
    <row r="48" spans="1:8" x14ac:dyDescent="0.3">
      <c r="A48" s="13" t="s">
        <v>114</v>
      </c>
      <c r="C48" s="23"/>
      <c r="E48" s="23"/>
    </row>
    <row r="49" spans="1:8" x14ac:dyDescent="0.3">
      <c r="A49" s="14" t="s">
        <v>115</v>
      </c>
      <c r="B49" s="14" t="s">
        <v>26</v>
      </c>
      <c r="C49" s="15">
        <v>3.3</v>
      </c>
      <c r="D49" s="14">
        <v>0.4</v>
      </c>
      <c r="E49" s="23">
        <f>ROUND(C49*D49,2)</f>
        <v>1.32</v>
      </c>
      <c r="F49" s="16">
        <v>0</v>
      </c>
      <c r="G49" s="23">
        <f>ROUND(E49*F49,2)</f>
        <v>0</v>
      </c>
      <c r="H49" s="23">
        <f>ROUND(E49-G49,2)</f>
        <v>1.32</v>
      </c>
    </row>
    <row r="50" spans="1:8" x14ac:dyDescent="0.3">
      <c r="A50" s="13" t="s">
        <v>61</v>
      </c>
      <c r="C50" s="23"/>
      <c r="E50" s="23"/>
    </row>
    <row r="51" spans="1:8" x14ac:dyDescent="0.3">
      <c r="A51" s="14" t="s">
        <v>62</v>
      </c>
      <c r="B51" s="14" t="s">
        <v>48</v>
      </c>
      <c r="C51" s="15">
        <v>7.5</v>
      </c>
      <c r="D51" s="14">
        <v>1</v>
      </c>
      <c r="E51" s="23">
        <f>ROUND(C51*D51,2)</f>
        <v>7.5</v>
      </c>
      <c r="F51" s="16">
        <v>0</v>
      </c>
      <c r="G51" s="23">
        <f>ROUND(E51*F51,2)</f>
        <v>0</v>
      </c>
      <c r="H51" s="23">
        <f>ROUND(E51-G51,2)</f>
        <v>7.5</v>
      </c>
    </row>
    <row r="52" spans="1:8" x14ac:dyDescent="0.3">
      <c r="A52" s="13" t="s">
        <v>87</v>
      </c>
      <c r="C52" s="23"/>
      <c r="E52" s="23"/>
    </row>
    <row r="53" spans="1:8" x14ac:dyDescent="0.3">
      <c r="A53" s="14" t="s">
        <v>88</v>
      </c>
      <c r="B53" s="14" t="s">
        <v>48</v>
      </c>
      <c r="C53" s="15">
        <v>1</v>
      </c>
      <c r="D53" s="14">
        <v>1</v>
      </c>
      <c r="E53" s="23">
        <f>ROUND(C53*D53,2)</f>
        <v>1</v>
      </c>
      <c r="F53" s="16">
        <v>0</v>
      </c>
      <c r="G53" s="23">
        <f>ROUND(E53*F53,2)</f>
        <v>0</v>
      </c>
      <c r="H53" s="23">
        <f>ROUND(E53-G53,2)</f>
        <v>1</v>
      </c>
    </row>
    <row r="54" spans="1:8" x14ac:dyDescent="0.3">
      <c r="A54" s="13" t="s">
        <v>34</v>
      </c>
      <c r="C54" s="23"/>
      <c r="E54" s="23"/>
    </row>
    <row r="55" spans="1:8" x14ac:dyDescent="0.3">
      <c r="A55" s="14" t="s">
        <v>35</v>
      </c>
      <c r="B55" s="14" t="s">
        <v>36</v>
      </c>
      <c r="C55" s="15">
        <v>65</v>
      </c>
      <c r="D55" s="14">
        <v>0.66600000000000004</v>
      </c>
      <c r="E55" s="23">
        <f>ROUND(C55*D55,2)</f>
        <v>43.29</v>
      </c>
      <c r="F55" s="16">
        <v>0</v>
      </c>
      <c r="G55" s="23">
        <f>ROUND(E55*F55,2)</f>
        <v>0</v>
      </c>
      <c r="H55" s="23">
        <f>ROUND(E55-G55,2)</f>
        <v>43.29</v>
      </c>
    </row>
    <row r="56" spans="1:8" x14ac:dyDescent="0.3">
      <c r="A56" s="13" t="s">
        <v>116</v>
      </c>
      <c r="C56" s="23"/>
      <c r="E56" s="23"/>
    </row>
    <row r="57" spans="1:8" x14ac:dyDescent="0.3">
      <c r="A57" s="14" t="s">
        <v>117</v>
      </c>
      <c r="B57" s="14" t="s">
        <v>48</v>
      </c>
      <c r="C57" s="15">
        <v>8</v>
      </c>
      <c r="D57" s="14">
        <v>1</v>
      </c>
      <c r="E57" s="23">
        <f>ROUND(C57*D57,2)</f>
        <v>8</v>
      </c>
      <c r="F57" s="16">
        <v>0</v>
      </c>
      <c r="G57" s="23">
        <f>ROUND(E57*F57,2)</f>
        <v>0</v>
      </c>
      <c r="H57" s="23">
        <f>ROUND(E57-G57,2)</f>
        <v>8</v>
      </c>
    </row>
    <row r="58" spans="1:8" x14ac:dyDescent="0.3">
      <c r="A58" s="13" t="s">
        <v>118</v>
      </c>
      <c r="C58" s="23"/>
      <c r="E58" s="23"/>
    </row>
    <row r="59" spans="1:8" x14ac:dyDescent="0.3">
      <c r="A59" s="14" t="s">
        <v>119</v>
      </c>
      <c r="B59" s="14" t="s">
        <v>48</v>
      </c>
      <c r="C59" s="15">
        <v>10</v>
      </c>
      <c r="D59" s="14">
        <v>0.33300000000000002</v>
      </c>
      <c r="E59" s="23">
        <f>ROUND(C59*D59,2)</f>
        <v>3.33</v>
      </c>
      <c r="F59" s="16">
        <v>0</v>
      </c>
      <c r="G59" s="23">
        <f>ROUND(E59*F59,2)</f>
        <v>0</v>
      </c>
      <c r="H59" s="23">
        <f>ROUND(E59-G59,2)</f>
        <v>3.33</v>
      </c>
    </row>
    <row r="60" spans="1:8" x14ac:dyDescent="0.3">
      <c r="A60" s="13" t="s">
        <v>37</v>
      </c>
      <c r="C60" s="23"/>
      <c r="E60" s="23"/>
    </row>
    <row r="61" spans="1:8" x14ac:dyDescent="0.3">
      <c r="A61" s="14" t="s">
        <v>38</v>
      </c>
      <c r="B61" s="14" t="s">
        <v>39</v>
      </c>
      <c r="C61" s="15">
        <v>17.940000000000001</v>
      </c>
      <c r="D61" s="14">
        <v>0.81599999999999995</v>
      </c>
      <c r="E61" s="23">
        <f>ROUND(C61*D61,2)</f>
        <v>14.64</v>
      </c>
      <c r="F61" s="16">
        <v>0</v>
      </c>
      <c r="G61" s="23">
        <f>ROUND(E61*F61,2)</f>
        <v>0</v>
      </c>
      <c r="H61" s="23">
        <f>ROUND(E61-G61,2)</f>
        <v>14.64</v>
      </c>
    </row>
    <row r="62" spans="1:8" x14ac:dyDescent="0.3">
      <c r="A62" s="14" t="s">
        <v>91</v>
      </c>
      <c r="B62" s="14" t="s">
        <v>39</v>
      </c>
      <c r="C62" s="15">
        <v>17.940000000000001</v>
      </c>
      <c r="D62" s="14">
        <v>0.1958</v>
      </c>
      <c r="E62" s="23">
        <f>ROUND(C62*D62,2)</f>
        <v>3.51</v>
      </c>
      <c r="F62" s="16">
        <v>0</v>
      </c>
      <c r="G62" s="23">
        <f>ROUND(E62*F62,2)</f>
        <v>0</v>
      </c>
      <c r="H62" s="23">
        <f>ROUND(E62-G62,2)</f>
        <v>3.51</v>
      </c>
    </row>
    <row r="63" spans="1:8" x14ac:dyDescent="0.3">
      <c r="A63" s="13" t="s">
        <v>43</v>
      </c>
      <c r="C63" s="23"/>
      <c r="E63" s="23"/>
    </row>
    <row r="64" spans="1:8" x14ac:dyDescent="0.3">
      <c r="A64" s="14" t="s">
        <v>42</v>
      </c>
      <c r="B64" s="14" t="s">
        <v>39</v>
      </c>
      <c r="C64" s="15">
        <v>9.06</v>
      </c>
      <c r="D64" s="14">
        <v>0.31819999999999998</v>
      </c>
      <c r="E64" s="23">
        <f>ROUND(C64*D64,2)</f>
        <v>2.88</v>
      </c>
      <c r="F64" s="16">
        <v>0</v>
      </c>
      <c r="G64" s="23">
        <f>ROUND(E64*F64,2)</f>
        <v>0</v>
      </c>
      <c r="H64" s="23">
        <f>ROUND(E64-G64,2)</f>
        <v>2.88</v>
      </c>
    </row>
    <row r="65" spans="1:8" x14ac:dyDescent="0.3">
      <c r="A65" s="14" t="s">
        <v>91</v>
      </c>
      <c r="B65" s="14" t="s">
        <v>39</v>
      </c>
      <c r="C65" s="15">
        <v>9.06</v>
      </c>
      <c r="D65" s="14">
        <v>0.18410000000000001</v>
      </c>
      <c r="E65" s="23">
        <f>ROUND(C65*D65,2)</f>
        <v>1.67</v>
      </c>
      <c r="F65" s="16">
        <v>0</v>
      </c>
      <c r="G65" s="23">
        <f>ROUND(E65*F65,2)</f>
        <v>0</v>
      </c>
      <c r="H65" s="23">
        <f>ROUND(E65-G65,2)</f>
        <v>1.67</v>
      </c>
    </row>
    <row r="66" spans="1:8" x14ac:dyDescent="0.3">
      <c r="A66" s="14" t="s">
        <v>44</v>
      </c>
      <c r="B66" s="14" t="s">
        <v>39</v>
      </c>
      <c r="C66" s="15">
        <v>17.93</v>
      </c>
      <c r="D66" s="14">
        <v>0.80940000000000001</v>
      </c>
      <c r="E66" s="23">
        <f>ROUND(C66*D66,2)</f>
        <v>14.51</v>
      </c>
      <c r="F66" s="16">
        <v>0</v>
      </c>
      <c r="G66" s="23">
        <f>ROUND(E66*F66,2)</f>
        <v>0</v>
      </c>
      <c r="H66" s="23">
        <f>ROUND(E66-G66,2)</f>
        <v>14.51</v>
      </c>
    </row>
    <row r="67" spans="1:8" x14ac:dyDescent="0.3">
      <c r="A67" s="13" t="s">
        <v>45</v>
      </c>
      <c r="C67" s="23"/>
      <c r="E67" s="23"/>
    </row>
    <row r="68" spans="1:8" x14ac:dyDescent="0.3">
      <c r="A68" s="14" t="s">
        <v>38</v>
      </c>
      <c r="B68" s="14" t="s">
        <v>19</v>
      </c>
      <c r="C68" s="15">
        <v>3.44</v>
      </c>
      <c r="D68" s="14">
        <v>12.6004</v>
      </c>
      <c r="E68" s="23">
        <f>ROUND(C68*D68,2)</f>
        <v>43.35</v>
      </c>
      <c r="F68" s="16">
        <v>0</v>
      </c>
      <c r="G68" s="23">
        <f>ROUND(E68*F68,2)</f>
        <v>0</v>
      </c>
      <c r="H68" s="23">
        <f>ROUND(E68-G68,2)</f>
        <v>43.35</v>
      </c>
    </row>
    <row r="69" spans="1:8" x14ac:dyDescent="0.3">
      <c r="A69" s="14" t="s">
        <v>91</v>
      </c>
      <c r="B69" s="14" t="s">
        <v>19</v>
      </c>
      <c r="C69" s="15">
        <v>3.44</v>
      </c>
      <c r="D69" s="14">
        <v>3.4036</v>
      </c>
      <c r="E69" s="23">
        <f>ROUND(C69*D69,2)</f>
        <v>11.71</v>
      </c>
      <c r="F69" s="16">
        <v>0</v>
      </c>
      <c r="G69" s="23">
        <f>ROUND(E69*F69,2)</f>
        <v>0</v>
      </c>
      <c r="H69" s="23">
        <f>ROUND(E69-G69,2)</f>
        <v>11.71</v>
      </c>
    </row>
    <row r="70" spans="1:8" x14ac:dyDescent="0.3">
      <c r="A70" s="13" t="s">
        <v>47</v>
      </c>
      <c r="C70" s="23"/>
      <c r="E70" s="23"/>
    </row>
    <row r="71" spans="1:8" x14ac:dyDescent="0.3">
      <c r="A71" s="14" t="s">
        <v>42</v>
      </c>
      <c r="B71" s="14" t="s">
        <v>48</v>
      </c>
      <c r="C71" s="15">
        <v>14.47</v>
      </c>
      <c r="D71" s="14">
        <v>1</v>
      </c>
      <c r="E71" s="23">
        <f>ROUND(C71*D71,2)</f>
        <v>14.47</v>
      </c>
      <c r="F71" s="16">
        <v>0</v>
      </c>
      <c r="G71" s="23">
        <f>ROUND(E71*F71,2)</f>
        <v>0</v>
      </c>
      <c r="H71" s="23">
        <f t="shared" ref="H71:H76" si="6">ROUND(E71-G71,2)</f>
        <v>14.47</v>
      </c>
    </row>
    <row r="72" spans="1:8" x14ac:dyDescent="0.3">
      <c r="A72" s="14" t="s">
        <v>38</v>
      </c>
      <c r="B72" s="14" t="s">
        <v>48</v>
      </c>
      <c r="C72" s="15">
        <v>9.1199999999999992</v>
      </c>
      <c r="D72" s="14">
        <v>1</v>
      </c>
      <c r="E72" s="23">
        <f>ROUND(C72*D72,2)</f>
        <v>9.1199999999999992</v>
      </c>
      <c r="F72" s="16">
        <v>0</v>
      </c>
      <c r="G72" s="23">
        <f>ROUND(E72*F72,2)</f>
        <v>0</v>
      </c>
      <c r="H72" s="23">
        <f t="shared" si="6"/>
        <v>9.1199999999999992</v>
      </c>
    </row>
    <row r="73" spans="1:8" x14ac:dyDescent="0.3">
      <c r="A73" s="14" t="s">
        <v>91</v>
      </c>
      <c r="B73" s="14" t="s">
        <v>48</v>
      </c>
      <c r="C73" s="15">
        <v>10.029999999999999</v>
      </c>
      <c r="D73" s="14">
        <v>1</v>
      </c>
      <c r="E73" s="23">
        <f>ROUND(C73*D73,2)</f>
        <v>10.029999999999999</v>
      </c>
      <c r="F73" s="16">
        <v>0</v>
      </c>
      <c r="G73" s="23">
        <f>ROUND(E73*F73,2)</f>
        <v>0</v>
      </c>
      <c r="H73" s="23">
        <f t="shared" si="6"/>
        <v>10.029999999999999</v>
      </c>
    </row>
    <row r="74" spans="1:8" x14ac:dyDescent="0.3">
      <c r="A74" s="9" t="s">
        <v>49</v>
      </c>
      <c r="B74" s="9" t="s">
        <v>48</v>
      </c>
      <c r="C74" s="10">
        <v>30.83</v>
      </c>
      <c r="D74" s="9">
        <v>1</v>
      </c>
      <c r="E74" s="22">
        <f>ROUND(C74*D74,2)</f>
        <v>30.83</v>
      </c>
      <c r="F74" s="11">
        <v>0</v>
      </c>
      <c r="G74" s="22">
        <f>ROUND(E74*F74,2)</f>
        <v>0</v>
      </c>
      <c r="H74" s="22">
        <f t="shared" si="6"/>
        <v>30.83</v>
      </c>
    </row>
    <row r="75" spans="1:8" x14ac:dyDescent="0.3">
      <c r="A75" s="7" t="s">
        <v>50</v>
      </c>
      <c r="C75" s="23"/>
      <c r="E75" s="23">
        <f>SUM(E13:E74)</f>
        <v>854.03</v>
      </c>
      <c r="G75" s="12">
        <f>SUM(G13:G74)</f>
        <v>0</v>
      </c>
      <c r="H75" s="12">
        <f t="shared" si="6"/>
        <v>854.03</v>
      </c>
    </row>
    <row r="76" spans="1:8" x14ac:dyDescent="0.3">
      <c r="A76" s="7" t="s">
        <v>51</v>
      </c>
      <c r="C76" s="23"/>
      <c r="E76" s="23">
        <f>+E9-E75</f>
        <v>212.17000000000007</v>
      </c>
      <c r="G76" s="12">
        <f>+G9-G75</f>
        <v>0</v>
      </c>
      <c r="H76" s="12">
        <f t="shared" si="6"/>
        <v>212.17</v>
      </c>
    </row>
    <row r="77" spans="1:8" x14ac:dyDescent="0.3">
      <c r="A77" t="s">
        <v>12</v>
      </c>
      <c r="C77" s="23"/>
      <c r="E77" s="23"/>
    </row>
    <row r="78" spans="1:8" x14ac:dyDescent="0.3">
      <c r="A78" s="7" t="s">
        <v>52</v>
      </c>
      <c r="C78" s="23"/>
      <c r="E78" s="23"/>
    </row>
    <row r="79" spans="1:8" x14ac:dyDescent="0.3">
      <c r="A79" s="14" t="s">
        <v>42</v>
      </c>
      <c r="B79" s="14" t="s">
        <v>48</v>
      </c>
      <c r="C79" s="15">
        <v>27.91</v>
      </c>
      <c r="D79" s="14">
        <v>1</v>
      </c>
      <c r="E79" s="23">
        <f>ROUND(C79*D79,2)</f>
        <v>27.91</v>
      </c>
      <c r="F79" s="16">
        <v>0</v>
      </c>
      <c r="G79" s="23">
        <f>ROUND(E79*F79,2)</f>
        <v>0</v>
      </c>
      <c r="H79" s="23">
        <f t="shared" ref="H79:H84" si="7">ROUND(E79-G79,2)</f>
        <v>27.91</v>
      </c>
    </row>
    <row r="80" spans="1:8" x14ac:dyDescent="0.3">
      <c r="A80" s="14" t="s">
        <v>38</v>
      </c>
      <c r="B80" s="14" t="s">
        <v>48</v>
      </c>
      <c r="C80" s="15">
        <v>70.41</v>
      </c>
      <c r="D80" s="14">
        <v>1</v>
      </c>
      <c r="E80" s="23">
        <f>ROUND(C80*D80,2)</f>
        <v>70.41</v>
      </c>
      <c r="F80" s="16">
        <v>0</v>
      </c>
      <c r="G80" s="23">
        <f>ROUND(E80*F80,2)</f>
        <v>0</v>
      </c>
      <c r="H80" s="23">
        <f t="shared" si="7"/>
        <v>70.41</v>
      </c>
    </row>
    <row r="81" spans="1:8" x14ac:dyDescent="0.3">
      <c r="A81" s="9" t="s">
        <v>91</v>
      </c>
      <c r="B81" s="9" t="s">
        <v>48</v>
      </c>
      <c r="C81" s="10">
        <v>49.34</v>
      </c>
      <c r="D81" s="9">
        <v>1</v>
      </c>
      <c r="E81" s="22">
        <f>ROUND(C81*D81,2)</f>
        <v>49.34</v>
      </c>
      <c r="F81" s="11">
        <v>0</v>
      </c>
      <c r="G81" s="22">
        <f>ROUND(E81*F81,2)</f>
        <v>0</v>
      </c>
      <c r="H81" s="22">
        <f t="shared" si="7"/>
        <v>49.34</v>
      </c>
    </row>
    <row r="82" spans="1:8" x14ac:dyDescent="0.3">
      <c r="A82" s="7" t="s">
        <v>53</v>
      </c>
      <c r="C82" s="23"/>
      <c r="E82" s="23">
        <f>SUM(E79:E81)</f>
        <v>147.66</v>
      </c>
      <c r="G82" s="12">
        <f>SUM(G79:G81)</f>
        <v>0</v>
      </c>
      <c r="H82" s="12">
        <f t="shared" si="7"/>
        <v>147.66</v>
      </c>
    </row>
    <row r="83" spans="1:8" x14ac:dyDescent="0.3">
      <c r="A83" s="7" t="s">
        <v>54</v>
      </c>
      <c r="C83" s="23"/>
      <c r="E83" s="23">
        <f>+E75+E82</f>
        <v>1001.6899999999999</v>
      </c>
      <c r="G83" s="12">
        <f>+G75+G82</f>
        <v>0</v>
      </c>
      <c r="H83" s="12">
        <f t="shared" si="7"/>
        <v>1001.69</v>
      </c>
    </row>
    <row r="84" spans="1:8" x14ac:dyDescent="0.3">
      <c r="A84" s="7" t="s">
        <v>55</v>
      </c>
      <c r="C84" s="23"/>
      <c r="E84" s="23">
        <f>+E9-E83</f>
        <v>64.510000000000105</v>
      </c>
      <c r="G84" s="12">
        <f>+G9-G83</f>
        <v>0</v>
      </c>
      <c r="H84" s="12">
        <f t="shared" si="7"/>
        <v>64.510000000000005</v>
      </c>
    </row>
    <row r="85" spans="1:8" x14ac:dyDescent="0.3">
      <c r="A85" t="s">
        <v>120</v>
      </c>
      <c r="C85" s="23"/>
      <c r="E85" s="23"/>
    </row>
    <row r="86" spans="1:8" x14ac:dyDescent="0.3">
      <c r="A86" t="s">
        <v>425</v>
      </c>
      <c r="C86" s="23"/>
      <c r="E86" s="23"/>
    </row>
    <row r="87" spans="1:8" x14ac:dyDescent="0.3">
      <c r="C87" s="23"/>
      <c r="E87" s="23"/>
    </row>
    <row r="88" spans="1:8" x14ac:dyDescent="0.3">
      <c r="A88" s="7" t="s">
        <v>121</v>
      </c>
      <c r="C88" s="23"/>
      <c r="E88" s="23"/>
    </row>
    <row r="89" spans="1:8" x14ac:dyDescent="0.3">
      <c r="A89" s="7" t="s">
        <v>122</v>
      </c>
      <c r="C89" s="23"/>
      <c r="E89" s="23"/>
    </row>
    <row r="98" spans="1:9" x14ac:dyDescent="0.3">
      <c r="A98" t="str" cm="1">
        <f t="array" aca="1" ref="A98" ca="1">MID(CELL("filename",A1),FIND("]",CELL("filename",A1))+1,256)</f>
        <v>cotton15</v>
      </c>
    </row>
    <row r="99" spans="1:9" x14ac:dyDescent="0.3">
      <c r="A99" s="7" t="s">
        <v>50</v>
      </c>
      <c r="E99" s="25">
        <f>VLOOKUP(A99,$A$1:$H$98,5,FALSE)</f>
        <v>854.03</v>
      </c>
    </row>
    <row r="100" spans="1:9" x14ac:dyDescent="0.3">
      <c r="A100" s="7" t="s">
        <v>293</v>
      </c>
      <c r="E100" s="25">
        <f>VLOOKUP(A100,$A$1:$H$98,5,FALSE)</f>
        <v>147.66</v>
      </c>
    </row>
    <row r="101" spans="1:9" x14ac:dyDescent="0.3">
      <c r="A101" s="7" t="s">
        <v>294</v>
      </c>
      <c r="E101" s="25">
        <f t="shared" ref="E101:E102" si="8">VLOOKUP(A101,$A$1:$H$98,5,FALSE)</f>
        <v>1001.6899999999999</v>
      </c>
    </row>
    <row r="102" spans="1:9" x14ac:dyDescent="0.3">
      <c r="A102" s="7" t="s">
        <v>55</v>
      </c>
      <c r="E102" s="25">
        <f t="shared" si="8"/>
        <v>64.510000000000105</v>
      </c>
    </row>
    <row r="103" spans="1:9" x14ac:dyDescent="0.3">
      <c r="A103" s="21" t="s">
        <v>255</v>
      </c>
    </row>
    <row r="104" spans="1:9" x14ac:dyDescent="0.3">
      <c r="A104" s="21" t="s">
        <v>255</v>
      </c>
    </row>
    <row r="105" spans="1:9" x14ac:dyDescent="0.3">
      <c r="A105" s="25">
        <f>E102</f>
        <v>64.510000000000105</v>
      </c>
      <c r="B105" s="25">
        <f ca="1">C105-Calculator!$B$16</f>
        <v>-0.15999999999999998</v>
      </c>
      <c r="C105" s="25">
        <f ca="1">D105-Calculator!$B$16</f>
        <v>0.14000000000000001</v>
      </c>
      <c r="D105" s="25">
        <f ca="1">E105-Calculator!$B$16</f>
        <v>0.44</v>
      </c>
      <c r="E105" s="25" cm="1">
        <f t="array" aca="1" ref="E105" ca="1">IF(MID(CELL("filename",A1),FIND("]",CELL("filename",A1))+1,256)=Calculator!AR2,Calculator!B15,C7)</f>
        <v>0.74</v>
      </c>
      <c r="F105" s="25">
        <f ca="1">E105+Calculator!$B$16</f>
        <v>1.04</v>
      </c>
      <c r="G105" s="25">
        <f ca="1">F105+Calculator!$B$16</f>
        <v>1.34</v>
      </c>
      <c r="H105" s="25">
        <f ca="1">G105+Calculator!$B$16</f>
        <v>1.6400000000000001</v>
      </c>
    </row>
    <row r="106" spans="1:9" x14ac:dyDescent="0.3">
      <c r="A106">
        <f ca="1">A107-Calculator!$B$12</f>
        <v>1185</v>
      </c>
      <c r="B106" s="12">
        <f t="dataTable" ref="B106:H112" dt2D="1" dtr="1" r1="C7" r2="D7" ca="1"/>
        <v>-1013.0899999999999</v>
      </c>
      <c r="C106" s="12">
        <v>-1724.0900000000001</v>
      </c>
      <c r="D106" s="12">
        <v>-2079.5899999999997</v>
      </c>
      <c r="E106" s="12">
        <v>-2079.5899999999997</v>
      </c>
      <c r="F106" s="12">
        <v>-1724.0900000000001</v>
      </c>
      <c r="G106" s="12">
        <v>-1013.0899999999999</v>
      </c>
      <c r="H106" s="12">
        <v>53.409999999999968</v>
      </c>
      <c r="I106" s="12"/>
    </row>
    <row r="107" spans="1:9" x14ac:dyDescent="0.3">
      <c r="A107">
        <f ca="1">A108-Calculator!$B$12</f>
        <v>1190</v>
      </c>
      <c r="B107" s="12">
        <v>-1011.49</v>
      </c>
      <c r="C107" s="12">
        <v>-1716.4899999999998</v>
      </c>
      <c r="D107" s="12">
        <v>-2068.9899999999998</v>
      </c>
      <c r="E107" s="12">
        <v>-2068.9899999999998</v>
      </c>
      <c r="F107" s="12">
        <v>-1716.4899999999998</v>
      </c>
      <c r="G107" s="12">
        <v>-1011.49</v>
      </c>
      <c r="H107" s="12">
        <v>46.010000000000105</v>
      </c>
      <c r="I107" s="12"/>
    </row>
    <row r="108" spans="1:9" x14ac:dyDescent="0.3">
      <c r="A108">
        <f ca="1">A109-Calculator!$B$12</f>
        <v>1195</v>
      </c>
      <c r="B108" s="12">
        <v>-1010.6899999999999</v>
      </c>
      <c r="C108" s="12">
        <v>-1712.69</v>
      </c>
      <c r="D108" s="12">
        <v>-2063.69</v>
      </c>
      <c r="E108" s="12">
        <v>-2063.69</v>
      </c>
      <c r="F108" s="12">
        <v>-1712.69</v>
      </c>
      <c r="G108" s="12">
        <v>-1010.6899999999999</v>
      </c>
      <c r="H108" s="12">
        <v>42.310000000000059</v>
      </c>
      <c r="I108" s="12"/>
    </row>
    <row r="109" spans="1:9" x14ac:dyDescent="0.3">
      <c r="A109" cm="1">
        <f t="array" aca="1" ref="A109" ca="1">IF(MID(CELL("filename",A1),FIND("]",CELL("filename",A1))+1,256)=Calculator!AR2,Calculator!B11,D7)</f>
        <v>1200</v>
      </c>
      <c r="B109" s="12">
        <v>-1010.6899999999999</v>
      </c>
      <c r="C109" s="12">
        <v>-1712.69</v>
      </c>
      <c r="D109" s="12">
        <v>-2063.69</v>
      </c>
      <c r="E109" s="12">
        <v>-2063.69</v>
      </c>
      <c r="F109" s="12">
        <v>-1712.69</v>
      </c>
      <c r="G109" s="12">
        <v>-1010.6899999999999</v>
      </c>
      <c r="H109" s="12">
        <v>42.310000000000059</v>
      </c>
      <c r="I109" s="12"/>
    </row>
    <row r="110" spans="1:9" x14ac:dyDescent="0.3">
      <c r="A110">
        <f ca="1">A109+Calculator!$B$12</f>
        <v>1205</v>
      </c>
      <c r="B110" s="12">
        <v>-1011.49</v>
      </c>
      <c r="C110" s="12">
        <v>-1716.4899999999998</v>
      </c>
      <c r="D110" s="12">
        <v>-2068.9899999999998</v>
      </c>
      <c r="E110" s="12">
        <v>-2068.9899999999998</v>
      </c>
      <c r="F110" s="12">
        <v>-1716.4899999999998</v>
      </c>
      <c r="G110" s="12">
        <v>-1011.49</v>
      </c>
      <c r="H110" s="12">
        <v>46.010000000000105</v>
      </c>
      <c r="I110" s="12"/>
    </row>
    <row r="111" spans="1:9" x14ac:dyDescent="0.3">
      <c r="A111">
        <f ca="1">A110+Calculator!$B$12</f>
        <v>1210</v>
      </c>
      <c r="B111" s="12">
        <v>-1013.0899999999999</v>
      </c>
      <c r="C111" s="12">
        <v>-1724.0900000000001</v>
      </c>
      <c r="D111" s="12">
        <v>-2079.5899999999997</v>
      </c>
      <c r="E111" s="12">
        <v>-2079.5899999999997</v>
      </c>
      <c r="F111" s="12">
        <v>-1724.0900000000001</v>
      </c>
      <c r="G111" s="12">
        <v>-1013.0899999999999</v>
      </c>
      <c r="H111" s="12">
        <v>53.409999999999968</v>
      </c>
      <c r="I111" s="12"/>
    </row>
    <row r="112" spans="1:9" x14ac:dyDescent="0.3">
      <c r="A112">
        <f ca="1">A111+Calculator!$B$12</f>
        <v>1215</v>
      </c>
      <c r="B112" s="12">
        <v>-1015.49</v>
      </c>
      <c r="C112" s="12">
        <v>-1735.4899999999998</v>
      </c>
      <c r="D112" s="12">
        <v>-2095.4899999999998</v>
      </c>
      <c r="E112" s="12">
        <v>-2095.4899999999998</v>
      </c>
      <c r="F112" s="12">
        <v>-1735.4899999999998</v>
      </c>
      <c r="G112" s="12">
        <v>-1015.49</v>
      </c>
      <c r="H112" s="12">
        <v>64.510000000000105</v>
      </c>
      <c r="I112" s="12"/>
    </row>
    <row r="114" spans="1:14" x14ac:dyDescent="0.3">
      <c r="K114" s="21"/>
    </row>
    <row r="115" spans="1:14" x14ac:dyDescent="0.3">
      <c r="A115" s="21" t="s">
        <v>256</v>
      </c>
    </row>
    <row r="116" spans="1:14" x14ac:dyDescent="0.3">
      <c r="A116" s="25">
        <f>E102</f>
        <v>64.510000000000105</v>
      </c>
      <c r="B116">
        <f ca="1">C116-Calculator!$C$28</f>
        <v>0.41000000000000003</v>
      </c>
      <c r="C116">
        <f ca="1">D116-Calculator!$C$28</f>
        <v>0.52</v>
      </c>
      <c r="D116">
        <f ca="1">E116-Calculator!$C$28</f>
        <v>0.63</v>
      </c>
      <c r="E116" cm="1">
        <f t="array" aca="1" ref="E116" ca="1">IF(MID(CELL("filename",A1),FIND("]",CELL("filename",A1))+1,256)=Calculator!AS2,Calculator!B28,C7)</f>
        <v>0.74</v>
      </c>
      <c r="F116">
        <f ca="1">E116+Calculator!$C$28</f>
        <v>0.85</v>
      </c>
      <c r="G116">
        <f ca="1">F116+Calculator!$C$28</f>
        <v>0.96</v>
      </c>
      <c r="H116">
        <f ca="1">G116+Calculator!$C$28</f>
        <v>1.07</v>
      </c>
      <c r="N116" s="12"/>
    </row>
    <row r="117" spans="1:14" x14ac:dyDescent="0.3">
      <c r="A117">
        <f ca="1">A118-Calculator!$B$25</f>
        <v>1185</v>
      </c>
      <c r="B117" s="12">
        <f t="dataTable" ref="B117:H123" dt2D="1" dtr="1" r1="C7" r2="D7" ca="1"/>
        <v>-337.64</v>
      </c>
      <c r="C117" s="12">
        <v>-598.33999999999992</v>
      </c>
      <c r="D117" s="12">
        <v>-728.68999999999994</v>
      </c>
      <c r="E117" s="12">
        <v>-728.68999999999994</v>
      </c>
      <c r="F117" s="12">
        <v>-598.33999999999992</v>
      </c>
      <c r="G117" s="12">
        <v>-337.64</v>
      </c>
      <c r="H117" s="12">
        <v>53.409999999999968</v>
      </c>
      <c r="N117" s="12"/>
    </row>
    <row r="118" spans="1:14" x14ac:dyDescent="0.3">
      <c r="A118">
        <f ca="1">A119-Calculator!$B$25</f>
        <v>1190</v>
      </c>
      <c r="B118" s="12">
        <v>-341.7399999999999</v>
      </c>
      <c r="C118" s="12">
        <v>-600.24</v>
      </c>
      <c r="D118" s="12">
        <v>-729.49</v>
      </c>
      <c r="E118" s="12">
        <v>-729.49</v>
      </c>
      <c r="F118" s="12">
        <v>-600.24</v>
      </c>
      <c r="G118" s="12">
        <v>-341.7399999999999</v>
      </c>
      <c r="H118" s="12">
        <v>46.010000000000105</v>
      </c>
      <c r="N118" s="12"/>
    </row>
    <row r="119" spans="1:14" x14ac:dyDescent="0.3">
      <c r="A119">
        <f ca="1">A120-Calculator!$B$25</f>
        <v>1195</v>
      </c>
      <c r="B119" s="12">
        <v>-343.78999999999996</v>
      </c>
      <c r="C119" s="12">
        <v>-601.18999999999994</v>
      </c>
      <c r="D119" s="12">
        <v>-729.89</v>
      </c>
      <c r="E119" s="12">
        <v>-729.89</v>
      </c>
      <c r="F119" s="12">
        <v>-601.18999999999994</v>
      </c>
      <c r="G119" s="12">
        <v>-343.78999999999996</v>
      </c>
      <c r="H119" s="12">
        <v>42.310000000000059</v>
      </c>
      <c r="N119" s="12"/>
    </row>
    <row r="120" spans="1:14" x14ac:dyDescent="0.3">
      <c r="A120" cm="1">
        <f t="array" aca="1" ref="A120" ca="1">IF(MID(CELL("filename",A1),FIND("]",CELL("filename",A1))+1,256)=Calculator!AS2,Calculator!B24,D7)</f>
        <v>1200</v>
      </c>
      <c r="B120" s="12">
        <v>-343.78999999999996</v>
      </c>
      <c r="C120" s="12">
        <v>-601.18999999999994</v>
      </c>
      <c r="D120" s="12">
        <v>-729.89</v>
      </c>
      <c r="E120" s="12">
        <v>-729.89</v>
      </c>
      <c r="F120" s="12">
        <v>-601.18999999999994</v>
      </c>
      <c r="G120" s="12">
        <v>-343.78999999999996</v>
      </c>
      <c r="H120" s="12">
        <v>42.310000000000059</v>
      </c>
      <c r="N120" s="12"/>
    </row>
    <row r="121" spans="1:14" x14ac:dyDescent="0.3">
      <c r="A121">
        <f ca="1">A120+Calculator!$B$25</f>
        <v>1205</v>
      </c>
      <c r="B121" s="12">
        <v>-341.7399999999999</v>
      </c>
      <c r="C121" s="12">
        <v>-600.24</v>
      </c>
      <c r="D121" s="12">
        <v>-729.49</v>
      </c>
      <c r="E121" s="12">
        <v>-729.49</v>
      </c>
      <c r="F121" s="12">
        <v>-600.24</v>
      </c>
      <c r="G121" s="12">
        <v>-341.7399999999999</v>
      </c>
      <c r="H121" s="12">
        <v>46.010000000000105</v>
      </c>
      <c r="N121" s="12"/>
    </row>
    <row r="122" spans="1:14" x14ac:dyDescent="0.3">
      <c r="A122">
        <f ca="1">A121+Calculator!$B$25</f>
        <v>1210</v>
      </c>
      <c r="B122" s="12">
        <v>-337.64</v>
      </c>
      <c r="C122" s="12">
        <v>-598.33999999999992</v>
      </c>
      <c r="D122" s="12">
        <v>-728.68999999999994</v>
      </c>
      <c r="E122" s="12">
        <v>-728.68999999999994</v>
      </c>
      <c r="F122" s="12">
        <v>-598.33999999999992</v>
      </c>
      <c r="G122" s="12">
        <v>-337.64</v>
      </c>
      <c r="H122" s="12">
        <v>53.409999999999968</v>
      </c>
      <c r="N122" s="12"/>
    </row>
    <row r="123" spans="1:14" x14ac:dyDescent="0.3">
      <c r="A123">
        <f ca="1">A122+Calculator!$B$25</f>
        <v>1215</v>
      </c>
      <c r="B123" s="12">
        <v>-331.4899999999999</v>
      </c>
      <c r="C123" s="12">
        <v>-595.49</v>
      </c>
      <c r="D123" s="12">
        <v>-727.49</v>
      </c>
      <c r="E123" s="12">
        <v>-727.49</v>
      </c>
      <c r="F123" s="12">
        <v>-595.49</v>
      </c>
      <c r="G123" s="12">
        <v>-331.4899999999999</v>
      </c>
      <c r="H123" s="12">
        <v>64.510000000000105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926DA-19B8-44BE-ACB3-72AA0C51E512}">
  <dimension ref="A1:N123"/>
  <sheetViews>
    <sheetView topLeftCell="A103" workbookViewId="0">
      <selection activeCell="J112" sqref="J112"/>
    </sheetView>
  </sheetViews>
  <sheetFormatPr defaultRowHeight="14.4" x14ac:dyDescent="0.3"/>
  <cols>
    <col min="1" max="1" width="29.44140625" customWidth="1"/>
    <col min="2" max="2" width="10.44140625" customWidth="1"/>
    <col min="3" max="3" width="10.77734375" customWidth="1"/>
    <col min="4" max="4" width="12.21875" customWidth="1"/>
    <col min="5" max="5" width="10.77734375" customWidth="1"/>
    <col min="6" max="6" width="11.77734375" customWidth="1"/>
    <col min="7" max="7" width="10.33203125" customWidth="1"/>
  </cols>
  <sheetData>
    <row r="1" spans="1:8" x14ac:dyDescent="0.3">
      <c r="A1" s="80" t="s">
        <v>229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164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439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3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3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3">
      <c r="A10" t="s">
        <v>12</v>
      </c>
      <c r="C10" s="23"/>
      <c r="E10" s="23"/>
    </row>
    <row r="11" spans="1:8" x14ac:dyDescent="0.3">
      <c r="A11" s="7" t="s">
        <v>13</v>
      </c>
      <c r="C11" s="23"/>
      <c r="E11" s="23"/>
    </row>
    <row r="12" spans="1:8" x14ac:dyDescent="0.3">
      <c r="A12" s="13" t="s">
        <v>17</v>
      </c>
      <c r="C12" s="23"/>
      <c r="E12" s="23"/>
    </row>
    <row r="13" spans="1:8" x14ac:dyDescent="0.3">
      <c r="A13" s="14" t="s">
        <v>66</v>
      </c>
      <c r="B13" s="14" t="s">
        <v>18</v>
      </c>
      <c r="C13" s="15">
        <v>1.1399999999999999</v>
      </c>
      <c r="D13" s="14">
        <v>2.2999999999999998</v>
      </c>
      <c r="E13" s="23">
        <f>ROUND(C13*D13,2)</f>
        <v>2.62</v>
      </c>
      <c r="F13" s="16">
        <v>0</v>
      </c>
      <c r="G13" s="23">
        <f>ROUND(E13*F13,2)</f>
        <v>0</v>
      </c>
      <c r="H13" s="23">
        <f>ROUND(E13-G13,2)</f>
        <v>2.62</v>
      </c>
    </row>
    <row r="14" spans="1:8" x14ac:dyDescent="0.3">
      <c r="A14" s="14" t="s">
        <v>67</v>
      </c>
      <c r="B14" s="14" t="s">
        <v>26</v>
      </c>
      <c r="C14" s="15">
        <v>3.38</v>
      </c>
      <c r="D14" s="14">
        <v>2.3125</v>
      </c>
      <c r="E14" s="23">
        <f>ROUND(C14*D14,2)</f>
        <v>7.82</v>
      </c>
      <c r="F14" s="16">
        <v>0</v>
      </c>
      <c r="G14" s="23">
        <f>ROUND(E14*F14,2)</f>
        <v>0</v>
      </c>
      <c r="H14" s="23">
        <f>ROUND(E14-G14,2)</f>
        <v>7.82</v>
      </c>
    </row>
    <row r="15" spans="1:8" x14ac:dyDescent="0.3">
      <c r="A15" s="14" t="s">
        <v>68</v>
      </c>
      <c r="B15" s="14" t="s">
        <v>26</v>
      </c>
      <c r="C15" s="15">
        <v>11.25</v>
      </c>
      <c r="D15" s="14">
        <v>0.5</v>
      </c>
      <c r="E15" s="23">
        <f>ROUND(C15*D15,2)</f>
        <v>5.63</v>
      </c>
      <c r="F15" s="16">
        <v>0</v>
      </c>
      <c r="G15" s="23">
        <f>ROUND(E15*F15,2)</f>
        <v>0</v>
      </c>
      <c r="H15" s="23">
        <f>ROUND(E15-G15,2)</f>
        <v>5.63</v>
      </c>
    </row>
    <row r="16" spans="1:8" x14ac:dyDescent="0.3">
      <c r="A16" s="13" t="s">
        <v>69</v>
      </c>
      <c r="C16" s="23"/>
      <c r="E16" s="23"/>
    </row>
    <row r="17" spans="1:8" x14ac:dyDescent="0.3">
      <c r="A17" s="14" t="s">
        <v>70</v>
      </c>
      <c r="B17" s="14" t="s">
        <v>29</v>
      </c>
      <c r="C17" s="15">
        <v>0.11</v>
      </c>
      <c r="D17" s="14">
        <v>1000</v>
      </c>
      <c r="E17" s="23">
        <f>ROUND(C17*D17,2)</f>
        <v>110</v>
      </c>
      <c r="F17" s="16">
        <v>0</v>
      </c>
      <c r="G17" s="23">
        <f>ROUND(E17*F17,2)</f>
        <v>0</v>
      </c>
      <c r="H17" s="23">
        <f>ROUND(E17-G17,2)</f>
        <v>110</v>
      </c>
    </row>
    <row r="18" spans="1:8" x14ac:dyDescent="0.3">
      <c r="A18" s="13" t="s">
        <v>20</v>
      </c>
      <c r="C18" s="23"/>
      <c r="E18" s="23"/>
    </row>
    <row r="19" spans="1:8" x14ac:dyDescent="0.3">
      <c r="A19" s="14" t="s">
        <v>22</v>
      </c>
      <c r="B19" s="14" t="s">
        <v>21</v>
      </c>
      <c r="C19" s="15">
        <v>36.200000000000003</v>
      </c>
      <c r="D19" s="14">
        <v>1.5</v>
      </c>
      <c r="E19" s="23">
        <f>ROUND(C19*D19,2)</f>
        <v>54.3</v>
      </c>
      <c r="F19" s="16">
        <v>0</v>
      </c>
      <c r="G19" s="23">
        <f>ROUND(E19*F19,2)</f>
        <v>0</v>
      </c>
      <c r="H19" s="23">
        <f>ROUND(E19-G19,2)</f>
        <v>54.3</v>
      </c>
    </row>
    <row r="20" spans="1:8" x14ac:dyDescent="0.3">
      <c r="A20" s="14" t="s">
        <v>103</v>
      </c>
      <c r="B20" s="14" t="s">
        <v>19</v>
      </c>
      <c r="C20" s="15">
        <v>4</v>
      </c>
      <c r="D20" s="14">
        <v>28.933199999999999</v>
      </c>
      <c r="E20" s="23">
        <f>ROUND(C20*D20,2)</f>
        <v>115.73</v>
      </c>
      <c r="F20" s="16">
        <v>0</v>
      </c>
      <c r="G20" s="23">
        <f>ROUND(E20*F20,2)</f>
        <v>0</v>
      </c>
      <c r="H20" s="23">
        <f>ROUND(E20-G20,2)</f>
        <v>115.73</v>
      </c>
    </row>
    <row r="21" spans="1:8" x14ac:dyDescent="0.3">
      <c r="A21" s="13" t="s">
        <v>23</v>
      </c>
      <c r="C21" s="23"/>
      <c r="E21" s="23"/>
    </row>
    <row r="22" spans="1:8" x14ac:dyDescent="0.3">
      <c r="A22" s="14" t="s">
        <v>71</v>
      </c>
      <c r="B22" s="14" t="s">
        <v>48</v>
      </c>
      <c r="C22" s="15">
        <v>20</v>
      </c>
      <c r="D22" s="14">
        <v>1</v>
      </c>
      <c r="E22" s="23">
        <f>ROUND(C22*D22,2)</f>
        <v>20</v>
      </c>
      <c r="F22" s="16">
        <v>0</v>
      </c>
      <c r="G22" s="23">
        <f>ROUND(E22*F22,2)</f>
        <v>0</v>
      </c>
      <c r="H22" s="23">
        <f>ROUND(E22-G22,2)</f>
        <v>20</v>
      </c>
    </row>
    <row r="23" spans="1:8" x14ac:dyDescent="0.3">
      <c r="A23" s="13" t="s">
        <v>24</v>
      </c>
      <c r="C23" s="23"/>
      <c r="E23" s="23"/>
    </row>
    <row r="24" spans="1:8" x14ac:dyDescent="0.3">
      <c r="A24" s="14" t="s">
        <v>59</v>
      </c>
      <c r="B24" s="14" t="s">
        <v>26</v>
      </c>
      <c r="C24" s="15">
        <v>14.29</v>
      </c>
      <c r="D24" s="14">
        <v>0.5</v>
      </c>
      <c r="E24" s="23">
        <f t="shared" ref="E24:E29" si="0">ROUND(C24*D24,2)</f>
        <v>7.15</v>
      </c>
      <c r="F24" s="16">
        <v>0</v>
      </c>
      <c r="G24" s="23">
        <f t="shared" ref="G24:G29" si="1">ROUND(E24*F24,2)</f>
        <v>0</v>
      </c>
      <c r="H24" s="23">
        <f t="shared" ref="H24:H29" si="2">ROUND(E24-G24,2)</f>
        <v>7.15</v>
      </c>
    </row>
    <row r="25" spans="1:8" x14ac:dyDescent="0.3">
      <c r="A25" s="14" t="s">
        <v>25</v>
      </c>
      <c r="B25" s="14" t="s">
        <v>18</v>
      </c>
      <c r="C25" s="15">
        <v>0.25</v>
      </c>
      <c r="D25" s="14">
        <v>32</v>
      </c>
      <c r="E25" s="23">
        <f t="shared" si="0"/>
        <v>8</v>
      </c>
      <c r="F25" s="16">
        <v>0</v>
      </c>
      <c r="G25" s="23">
        <f t="shared" si="1"/>
        <v>0</v>
      </c>
      <c r="H25" s="23">
        <f t="shared" si="2"/>
        <v>8</v>
      </c>
    </row>
    <row r="26" spans="1:8" x14ac:dyDescent="0.3">
      <c r="A26" s="14" t="s">
        <v>105</v>
      </c>
      <c r="B26" s="14" t="s">
        <v>18</v>
      </c>
      <c r="C26" s="15">
        <v>0.33</v>
      </c>
      <c r="D26" s="14">
        <v>48</v>
      </c>
      <c r="E26" s="23">
        <f t="shared" si="0"/>
        <v>15.84</v>
      </c>
      <c r="F26" s="16">
        <v>0</v>
      </c>
      <c r="G26" s="23">
        <f t="shared" si="1"/>
        <v>0</v>
      </c>
      <c r="H26" s="23">
        <f t="shared" si="2"/>
        <v>15.84</v>
      </c>
    </row>
    <row r="27" spans="1:8" x14ac:dyDescent="0.3">
      <c r="A27" s="14" t="s">
        <v>106</v>
      </c>
      <c r="B27" s="14" t="s">
        <v>26</v>
      </c>
      <c r="C27" s="15">
        <v>5.24</v>
      </c>
      <c r="D27" s="14">
        <v>2</v>
      </c>
      <c r="E27" s="23">
        <f t="shared" si="0"/>
        <v>10.48</v>
      </c>
      <c r="F27" s="16">
        <v>0</v>
      </c>
      <c r="G27" s="23">
        <f t="shared" si="1"/>
        <v>0</v>
      </c>
      <c r="H27" s="23">
        <f t="shared" si="2"/>
        <v>10.48</v>
      </c>
    </row>
    <row r="28" spans="1:8" x14ac:dyDescent="0.3">
      <c r="A28" s="14" t="s">
        <v>392</v>
      </c>
      <c r="B28" s="14" t="s">
        <v>26</v>
      </c>
      <c r="C28" s="15">
        <v>5.92</v>
      </c>
      <c r="D28" s="14">
        <v>7</v>
      </c>
      <c r="E28" s="23">
        <f t="shared" si="0"/>
        <v>41.44</v>
      </c>
      <c r="F28" s="16">
        <v>0</v>
      </c>
      <c r="G28" s="23">
        <f t="shared" si="1"/>
        <v>0</v>
      </c>
      <c r="H28" s="23">
        <f t="shared" si="2"/>
        <v>41.44</v>
      </c>
    </row>
    <row r="29" spans="1:8" x14ac:dyDescent="0.3">
      <c r="A29" s="14" t="s">
        <v>74</v>
      </c>
      <c r="B29" s="14" t="s">
        <v>26</v>
      </c>
      <c r="C29" s="15">
        <v>10.75</v>
      </c>
      <c r="D29" s="14">
        <v>2</v>
      </c>
      <c r="E29" s="23">
        <f t="shared" si="0"/>
        <v>21.5</v>
      </c>
      <c r="F29" s="16">
        <v>0</v>
      </c>
      <c r="G29" s="23">
        <f t="shared" si="1"/>
        <v>0</v>
      </c>
      <c r="H29" s="23">
        <f t="shared" si="2"/>
        <v>21.5</v>
      </c>
    </row>
    <row r="30" spans="1:8" x14ac:dyDescent="0.3">
      <c r="A30" s="13" t="s">
        <v>27</v>
      </c>
      <c r="C30" s="23"/>
      <c r="E30" s="23"/>
    </row>
    <row r="31" spans="1:8" x14ac:dyDescent="0.3">
      <c r="A31" s="14" t="s">
        <v>78</v>
      </c>
      <c r="B31" s="14" t="s">
        <v>29</v>
      </c>
      <c r="C31" s="15">
        <v>8.25</v>
      </c>
      <c r="D31" s="14">
        <v>2</v>
      </c>
      <c r="E31" s="23">
        <f>ROUND(C31*D31,2)</f>
        <v>16.5</v>
      </c>
      <c r="F31" s="16">
        <v>0</v>
      </c>
      <c r="G31" s="23">
        <f>ROUND(E31*F31,2)</f>
        <v>0</v>
      </c>
      <c r="H31" s="23">
        <f>ROUND(E31-G31,2)</f>
        <v>16.5</v>
      </c>
    </row>
    <row r="32" spans="1:8" x14ac:dyDescent="0.3">
      <c r="A32" s="14" t="s">
        <v>107</v>
      </c>
      <c r="B32" s="14" t="s">
        <v>18</v>
      </c>
      <c r="C32" s="15">
        <v>1.51</v>
      </c>
      <c r="D32" s="14">
        <v>3.2</v>
      </c>
      <c r="E32" s="23">
        <f>ROUND(C32*D32,2)</f>
        <v>4.83</v>
      </c>
      <c r="F32" s="16">
        <v>0</v>
      </c>
      <c r="G32" s="23">
        <f>ROUND(E32*F32,2)</f>
        <v>0</v>
      </c>
      <c r="H32" s="23">
        <f>ROUND(E32-G32,2)</f>
        <v>4.83</v>
      </c>
    </row>
    <row r="33" spans="1:8" x14ac:dyDescent="0.3">
      <c r="A33" s="14" t="s">
        <v>79</v>
      </c>
      <c r="B33" s="14" t="s">
        <v>18</v>
      </c>
      <c r="C33" s="15">
        <v>5.95</v>
      </c>
      <c r="D33" s="14">
        <v>2</v>
      </c>
      <c r="E33" s="23">
        <f>ROUND(C33*D33,2)</f>
        <v>11.9</v>
      </c>
      <c r="F33" s="16">
        <v>0</v>
      </c>
      <c r="G33" s="23">
        <f>ROUND(E33*F33,2)</f>
        <v>0</v>
      </c>
      <c r="H33" s="23">
        <f>ROUND(E33-G33,2)</f>
        <v>11.9</v>
      </c>
    </row>
    <row r="34" spans="1:8" x14ac:dyDescent="0.3">
      <c r="A34" s="14" t="s">
        <v>112</v>
      </c>
      <c r="B34" s="14" t="s">
        <v>48</v>
      </c>
      <c r="C34" s="15">
        <v>15</v>
      </c>
      <c r="D34" s="14">
        <v>1</v>
      </c>
      <c r="E34" s="23">
        <f>ROUND(C34*D34,2)</f>
        <v>15</v>
      </c>
      <c r="F34" s="16">
        <v>0</v>
      </c>
      <c r="G34" s="23">
        <f>ROUND(E34*F34,2)</f>
        <v>0</v>
      </c>
      <c r="H34" s="23">
        <f>ROUND(E34-G34,2)</f>
        <v>15</v>
      </c>
    </row>
    <row r="35" spans="1:8" x14ac:dyDescent="0.3">
      <c r="A35" s="13" t="s">
        <v>33</v>
      </c>
      <c r="C35" s="23"/>
      <c r="E35" s="23"/>
    </row>
    <row r="36" spans="1:8" x14ac:dyDescent="0.3">
      <c r="A36" s="14" t="s">
        <v>393</v>
      </c>
      <c r="B36" s="14" t="s">
        <v>60</v>
      </c>
      <c r="C36" s="15">
        <v>2.4300000000000002</v>
      </c>
      <c r="D36" s="14">
        <v>45</v>
      </c>
      <c r="E36" s="23">
        <f>ROUND(C36*D36,2)</f>
        <v>109.35</v>
      </c>
      <c r="F36" s="16">
        <v>0</v>
      </c>
      <c r="G36" s="23">
        <f>ROUND(E36*F36,2)</f>
        <v>0</v>
      </c>
      <c r="H36" s="23">
        <f>ROUND(E36-G36,2)</f>
        <v>109.35</v>
      </c>
    </row>
    <row r="37" spans="1:8" x14ac:dyDescent="0.3">
      <c r="A37" s="13" t="s">
        <v>85</v>
      </c>
      <c r="C37" s="23"/>
      <c r="E37" s="23"/>
    </row>
    <row r="38" spans="1:8" x14ac:dyDescent="0.3">
      <c r="A38" s="14" t="s">
        <v>86</v>
      </c>
      <c r="B38" s="14" t="s">
        <v>18</v>
      </c>
      <c r="C38" s="15">
        <v>7.0000000000000007E-2</v>
      </c>
      <c r="D38" s="14">
        <v>32</v>
      </c>
      <c r="E38" s="23">
        <f>ROUND(C38*D38,2)</f>
        <v>2.2400000000000002</v>
      </c>
      <c r="F38" s="16">
        <v>0</v>
      </c>
      <c r="G38" s="23">
        <f>ROUND(E38*F38,2)</f>
        <v>0</v>
      </c>
      <c r="H38" s="23">
        <f>ROUND(E38-G38,2)</f>
        <v>2.2400000000000002</v>
      </c>
    </row>
    <row r="39" spans="1:8" x14ac:dyDescent="0.3">
      <c r="A39" s="13" t="s">
        <v>114</v>
      </c>
      <c r="C39" s="23"/>
      <c r="E39" s="23"/>
    </row>
    <row r="40" spans="1:8" x14ac:dyDescent="0.3">
      <c r="A40" s="14" t="s">
        <v>115</v>
      </c>
      <c r="B40" s="14" t="s">
        <v>26</v>
      </c>
      <c r="C40" s="15">
        <v>3.3</v>
      </c>
      <c r="D40" s="14">
        <v>0.4</v>
      </c>
      <c r="E40" s="23">
        <f>ROUND(C40*D40,2)</f>
        <v>1.32</v>
      </c>
      <c r="F40" s="16">
        <v>0</v>
      </c>
      <c r="G40" s="23">
        <f>ROUND(E40*F40,2)</f>
        <v>0</v>
      </c>
      <c r="H40" s="23">
        <f>ROUND(E40-G40,2)</f>
        <v>1.32</v>
      </c>
    </row>
    <row r="41" spans="1:8" x14ac:dyDescent="0.3">
      <c r="A41" s="13" t="s">
        <v>61</v>
      </c>
      <c r="C41" s="23"/>
      <c r="E41" s="23"/>
    </row>
    <row r="42" spans="1:8" x14ac:dyDescent="0.3">
      <c r="A42" s="14" t="s">
        <v>62</v>
      </c>
      <c r="B42" s="14" t="s">
        <v>48</v>
      </c>
      <c r="C42" s="15">
        <v>7.5</v>
      </c>
      <c r="D42" s="14">
        <v>1</v>
      </c>
      <c r="E42" s="23">
        <f>ROUND(C42*D42,2)</f>
        <v>7.5</v>
      </c>
      <c r="F42" s="16">
        <v>0</v>
      </c>
      <c r="G42" s="23">
        <f>ROUND(E42*F42,2)</f>
        <v>0</v>
      </c>
      <c r="H42" s="23">
        <f>ROUND(E42-G42,2)</f>
        <v>7.5</v>
      </c>
    </row>
    <row r="43" spans="1:8" x14ac:dyDescent="0.3">
      <c r="A43" s="13" t="s">
        <v>87</v>
      </c>
      <c r="C43" s="23"/>
      <c r="E43" s="23"/>
    </row>
    <row r="44" spans="1:8" x14ac:dyDescent="0.3">
      <c r="A44" s="14" t="s">
        <v>88</v>
      </c>
      <c r="B44" s="14" t="s">
        <v>48</v>
      </c>
      <c r="C44" s="15">
        <v>1</v>
      </c>
      <c r="D44" s="14">
        <v>1</v>
      </c>
      <c r="E44" s="23">
        <f>ROUND(C44*D44,2)</f>
        <v>1</v>
      </c>
      <c r="F44" s="16">
        <v>0</v>
      </c>
      <c r="G44" s="23">
        <f>ROUND(E44*F44,2)</f>
        <v>0</v>
      </c>
      <c r="H44" s="23">
        <f>ROUND(E44-G44,2)</f>
        <v>1</v>
      </c>
    </row>
    <row r="45" spans="1:8" x14ac:dyDescent="0.3">
      <c r="A45" s="13" t="s">
        <v>34</v>
      </c>
      <c r="C45" s="23"/>
      <c r="E45" s="23"/>
    </row>
    <row r="46" spans="1:8" x14ac:dyDescent="0.3">
      <c r="A46" s="14" t="s">
        <v>35</v>
      </c>
      <c r="B46" s="14" t="s">
        <v>36</v>
      </c>
      <c r="C46" s="15">
        <v>65</v>
      </c>
      <c r="D46" s="14">
        <v>0.66600000000000004</v>
      </c>
      <c r="E46" s="23">
        <f>ROUND(C46*D46,2)</f>
        <v>43.29</v>
      </c>
      <c r="F46" s="16">
        <v>0</v>
      </c>
      <c r="G46" s="23">
        <f>ROUND(E46*F46,2)</f>
        <v>0</v>
      </c>
      <c r="H46" s="23">
        <f>ROUND(E46-G46,2)</f>
        <v>43.29</v>
      </c>
    </row>
    <row r="47" spans="1:8" x14ac:dyDescent="0.3">
      <c r="A47" s="13" t="s">
        <v>116</v>
      </c>
      <c r="C47" s="23"/>
      <c r="E47" s="23"/>
    </row>
    <row r="48" spans="1:8" x14ac:dyDescent="0.3">
      <c r="A48" s="14" t="s">
        <v>117</v>
      </c>
      <c r="B48" s="14" t="s">
        <v>48</v>
      </c>
      <c r="C48" s="15">
        <v>8</v>
      </c>
      <c r="D48" s="14">
        <v>1</v>
      </c>
      <c r="E48" s="23">
        <f>ROUND(C48*D48,2)</f>
        <v>8</v>
      </c>
      <c r="F48" s="16">
        <v>0</v>
      </c>
      <c r="G48" s="23">
        <f>ROUND(E48*F48,2)</f>
        <v>0</v>
      </c>
      <c r="H48" s="23">
        <f>ROUND(E48-G48,2)</f>
        <v>8</v>
      </c>
    </row>
    <row r="49" spans="1:8" x14ac:dyDescent="0.3">
      <c r="A49" s="13" t="s">
        <v>118</v>
      </c>
      <c r="C49" s="23"/>
      <c r="E49" s="23"/>
    </row>
    <row r="50" spans="1:8" x14ac:dyDescent="0.3">
      <c r="A50" s="14" t="s">
        <v>119</v>
      </c>
      <c r="B50" s="14" t="s">
        <v>48</v>
      </c>
      <c r="C50" s="15">
        <v>10</v>
      </c>
      <c r="D50" s="14">
        <v>0.33300000000000002</v>
      </c>
      <c r="E50" s="23">
        <f>ROUND(C50*D50,2)</f>
        <v>3.33</v>
      </c>
      <c r="F50" s="16">
        <v>0</v>
      </c>
      <c r="G50" s="23">
        <f>ROUND(E50*F50,2)</f>
        <v>0</v>
      </c>
      <c r="H50" s="23">
        <f>ROUND(E50-G50,2)</f>
        <v>3.33</v>
      </c>
    </row>
    <row r="51" spans="1:8" x14ac:dyDescent="0.3">
      <c r="A51" s="13" t="s">
        <v>37</v>
      </c>
      <c r="C51" s="23"/>
      <c r="E51" s="23"/>
    </row>
    <row r="52" spans="1:8" x14ac:dyDescent="0.3">
      <c r="A52" s="14" t="s">
        <v>38</v>
      </c>
      <c r="B52" s="14" t="s">
        <v>39</v>
      </c>
      <c r="C52" s="15">
        <v>17.940000000000001</v>
      </c>
      <c r="D52" s="14">
        <v>0.92889999999999995</v>
      </c>
      <c r="E52" s="23">
        <f>ROUND(C52*D52,2)</f>
        <v>16.66</v>
      </c>
      <c r="F52" s="16">
        <v>0</v>
      </c>
      <c r="G52" s="23">
        <f>ROUND(E52*F52,2)</f>
        <v>0</v>
      </c>
      <c r="H52" s="23">
        <f>ROUND(E52-G52,2)</f>
        <v>16.66</v>
      </c>
    </row>
    <row r="53" spans="1:8" x14ac:dyDescent="0.3">
      <c r="A53" s="14" t="s">
        <v>91</v>
      </c>
      <c r="B53" s="14" t="s">
        <v>39</v>
      </c>
      <c r="C53" s="15">
        <v>17.940000000000001</v>
      </c>
      <c r="D53" s="14">
        <v>0.2722</v>
      </c>
      <c r="E53" s="23">
        <f>ROUND(C53*D53,2)</f>
        <v>4.88</v>
      </c>
      <c r="F53" s="16">
        <v>0</v>
      </c>
      <c r="G53" s="23">
        <f>ROUND(E53*F53,2)</f>
        <v>0</v>
      </c>
      <c r="H53" s="23">
        <f>ROUND(E53-G53,2)</f>
        <v>4.88</v>
      </c>
    </row>
    <row r="54" spans="1:8" x14ac:dyDescent="0.3">
      <c r="A54" s="13" t="s">
        <v>43</v>
      </c>
      <c r="C54" s="23"/>
      <c r="E54" s="23"/>
    </row>
    <row r="55" spans="1:8" x14ac:dyDescent="0.3">
      <c r="A55" s="14" t="s">
        <v>42</v>
      </c>
      <c r="B55" s="14" t="s">
        <v>39</v>
      </c>
      <c r="C55" s="15">
        <v>9.06</v>
      </c>
      <c r="D55" s="14">
        <v>0.3579</v>
      </c>
      <c r="E55" s="23">
        <f>ROUND(C55*D55,2)</f>
        <v>3.24</v>
      </c>
      <c r="F55" s="16">
        <v>0</v>
      </c>
      <c r="G55" s="23">
        <f>ROUND(E55*F55,2)</f>
        <v>0</v>
      </c>
      <c r="H55" s="23">
        <f>ROUND(E55-G55,2)</f>
        <v>3.24</v>
      </c>
    </row>
    <row r="56" spans="1:8" x14ac:dyDescent="0.3">
      <c r="A56" s="14" t="s">
        <v>91</v>
      </c>
      <c r="B56" s="14" t="s">
        <v>39</v>
      </c>
      <c r="C56" s="15">
        <v>9.06</v>
      </c>
      <c r="D56" s="14">
        <v>0.22220000000000001</v>
      </c>
      <c r="E56" s="23">
        <f>ROUND(C56*D56,2)</f>
        <v>2.0099999999999998</v>
      </c>
      <c r="F56" s="16">
        <v>0</v>
      </c>
      <c r="G56" s="23">
        <f>ROUND(E56*F56,2)</f>
        <v>0</v>
      </c>
      <c r="H56" s="23">
        <f>ROUND(E56-G56,2)</f>
        <v>2.0099999999999998</v>
      </c>
    </row>
    <row r="57" spans="1:8" x14ac:dyDescent="0.3">
      <c r="A57" s="14" t="s">
        <v>44</v>
      </c>
      <c r="B57" s="14" t="s">
        <v>39</v>
      </c>
      <c r="C57" s="15">
        <v>17.93</v>
      </c>
      <c r="D57" s="14">
        <v>0.96079999999999999</v>
      </c>
      <c r="E57" s="23">
        <f>ROUND(C57*D57,2)</f>
        <v>17.23</v>
      </c>
      <c r="F57" s="16">
        <v>0</v>
      </c>
      <c r="G57" s="23">
        <f>ROUND(E57*F57,2)</f>
        <v>0</v>
      </c>
      <c r="H57" s="23">
        <f>ROUND(E57-G57,2)</f>
        <v>17.23</v>
      </c>
    </row>
    <row r="58" spans="1:8" x14ac:dyDescent="0.3">
      <c r="A58" s="13" t="s">
        <v>45</v>
      </c>
      <c r="C58" s="23"/>
      <c r="E58" s="23"/>
    </row>
    <row r="59" spans="1:8" x14ac:dyDescent="0.3">
      <c r="A59" s="14" t="s">
        <v>38</v>
      </c>
      <c r="B59" s="14" t="s">
        <v>19</v>
      </c>
      <c r="C59" s="15">
        <v>3.44</v>
      </c>
      <c r="D59" s="14">
        <v>14.343299999999999</v>
      </c>
      <c r="E59" s="23">
        <f>ROUND(C59*D59,2)</f>
        <v>49.34</v>
      </c>
      <c r="F59" s="16">
        <v>0</v>
      </c>
      <c r="G59" s="23">
        <f>ROUND(E59*F59,2)</f>
        <v>0</v>
      </c>
      <c r="H59" s="23">
        <f>ROUND(E59-G59,2)</f>
        <v>49.34</v>
      </c>
    </row>
    <row r="60" spans="1:8" x14ac:dyDescent="0.3">
      <c r="A60" s="14" t="s">
        <v>91</v>
      </c>
      <c r="B60" s="14" t="s">
        <v>19</v>
      </c>
      <c r="C60" s="15">
        <v>3.44</v>
      </c>
      <c r="D60" s="14">
        <v>4.4208999999999996</v>
      </c>
      <c r="E60" s="23">
        <f>ROUND(C60*D60,2)</f>
        <v>15.21</v>
      </c>
      <c r="F60" s="16">
        <v>0</v>
      </c>
      <c r="G60" s="23">
        <f>ROUND(E60*F60,2)</f>
        <v>0</v>
      </c>
      <c r="H60" s="23">
        <f>ROUND(E60-G60,2)</f>
        <v>15.21</v>
      </c>
    </row>
    <row r="61" spans="1:8" x14ac:dyDescent="0.3">
      <c r="A61" s="13" t="s">
        <v>47</v>
      </c>
      <c r="C61" s="23"/>
      <c r="E61" s="23"/>
    </row>
    <row r="62" spans="1:8" x14ac:dyDescent="0.3">
      <c r="A62" s="14" t="s">
        <v>42</v>
      </c>
      <c r="B62" s="14" t="s">
        <v>48</v>
      </c>
      <c r="C62" s="15">
        <v>14.48</v>
      </c>
      <c r="D62" s="14">
        <v>1</v>
      </c>
      <c r="E62" s="23">
        <f>ROUND(C62*D62,2)</f>
        <v>14.48</v>
      </c>
      <c r="F62" s="16">
        <v>0</v>
      </c>
      <c r="G62" s="23">
        <f>ROUND(E62*F62,2)</f>
        <v>0</v>
      </c>
      <c r="H62" s="23">
        <f t="shared" ref="H62:H67" si="3">ROUND(E62-G62,2)</f>
        <v>14.48</v>
      </c>
    </row>
    <row r="63" spans="1:8" x14ac:dyDescent="0.3">
      <c r="A63" s="14" t="s">
        <v>38</v>
      </c>
      <c r="B63" s="14" t="s">
        <v>48</v>
      </c>
      <c r="C63" s="15">
        <v>10.37</v>
      </c>
      <c r="D63" s="14">
        <v>1</v>
      </c>
      <c r="E63" s="23">
        <f>ROUND(C63*D63,2)</f>
        <v>10.37</v>
      </c>
      <c r="F63" s="16">
        <v>0</v>
      </c>
      <c r="G63" s="23">
        <f>ROUND(E63*F63,2)</f>
        <v>0</v>
      </c>
      <c r="H63" s="23">
        <f t="shared" si="3"/>
        <v>10.37</v>
      </c>
    </row>
    <row r="64" spans="1:8" x14ac:dyDescent="0.3">
      <c r="A64" s="14" t="s">
        <v>91</v>
      </c>
      <c r="B64" s="14" t="s">
        <v>48</v>
      </c>
      <c r="C64" s="15">
        <v>14.3</v>
      </c>
      <c r="D64" s="14">
        <v>1</v>
      </c>
      <c r="E64" s="23">
        <f>ROUND(C64*D64,2)</f>
        <v>14.3</v>
      </c>
      <c r="F64" s="16">
        <v>0</v>
      </c>
      <c r="G64" s="23">
        <f>ROUND(E64*F64,2)</f>
        <v>0</v>
      </c>
      <c r="H64" s="23">
        <f t="shared" si="3"/>
        <v>14.3</v>
      </c>
    </row>
    <row r="65" spans="1:8" x14ac:dyDescent="0.3">
      <c r="A65" s="9" t="s">
        <v>49</v>
      </c>
      <c r="B65" s="9" t="s">
        <v>48</v>
      </c>
      <c r="C65" s="10">
        <v>29.97</v>
      </c>
      <c r="D65" s="9">
        <v>1</v>
      </c>
      <c r="E65" s="22">
        <f>ROUND(C65*D65,2)</f>
        <v>29.97</v>
      </c>
      <c r="F65" s="11">
        <v>0</v>
      </c>
      <c r="G65" s="22">
        <f>ROUND(E65*F65,2)</f>
        <v>0</v>
      </c>
      <c r="H65" s="22">
        <f t="shared" si="3"/>
        <v>29.97</v>
      </c>
    </row>
    <row r="66" spans="1:8" x14ac:dyDescent="0.3">
      <c r="A66" s="7" t="s">
        <v>50</v>
      </c>
      <c r="C66" s="23"/>
      <c r="E66" s="23">
        <f>SUM(E13:E65)</f>
        <v>822.46</v>
      </c>
      <c r="G66" s="12">
        <f>SUM(G13:G65)</f>
        <v>0</v>
      </c>
      <c r="H66" s="12">
        <f t="shared" si="3"/>
        <v>822.46</v>
      </c>
    </row>
    <row r="67" spans="1:8" x14ac:dyDescent="0.3">
      <c r="A67" s="7" t="s">
        <v>51</v>
      </c>
      <c r="C67" s="23"/>
      <c r="E67" s="23">
        <f>+E9-E66</f>
        <v>243.74</v>
      </c>
      <c r="G67" s="12">
        <f>+G9-G66</f>
        <v>0</v>
      </c>
      <c r="H67" s="12">
        <f t="shared" si="3"/>
        <v>243.74</v>
      </c>
    </row>
    <row r="68" spans="1:8" x14ac:dyDescent="0.3">
      <c r="A68" t="s">
        <v>12</v>
      </c>
      <c r="C68" s="23"/>
      <c r="E68" s="23"/>
    </row>
    <row r="69" spans="1:8" x14ac:dyDescent="0.3">
      <c r="A69" s="7" t="s">
        <v>52</v>
      </c>
      <c r="C69" s="23"/>
      <c r="E69" s="23"/>
    </row>
    <row r="70" spans="1:8" x14ac:dyDescent="0.3">
      <c r="A70" s="14" t="s">
        <v>42</v>
      </c>
      <c r="B70" s="14" t="s">
        <v>48</v>
      </c>
      <c r="C70" s="15">
        <v>27.22</v>
      </c>
      <c r="D70" s="14">
        <v>1</v>
      </c>
      <c r="E70" s="23">
        <f>ROUND(C70*D70,2)</f>
        <v>27.22</v>
      </c>
      <c r="F70" s="16">
        <v>0</v>
      </c>
      <c r="G70" s="23">
        <f>ROUND(E70*F70,2)</f>
        <v>0</v>
      </c>
      <c r="H70" s="23">
        <f t="shared" ref="H70:H75" si="4">ROUND(E70-G70,2)</f>
        <v>27.22</v>
      </c>
    </row>
    <row r="71" spans="1:8" x14ac:dyDescent="0.3">
      <c r="A71" s="14" t="s">
        <v>38</v>
      </c>
      <c r="B71" s="14" t="s">
        <v>48</v>
      </c>
      <c r="C71" s="15">
        <v>80.150000000000006</v>
      </c>
      <c r="D71" s="14">
        <v>1</v>
      </c>
      <c r="E71" s="23">
        <f>ROUND(C71*D71,2)</f>
        <v>80.150000000000006</v>
      </c>
      <c r="F71" s="16">
        <v>0</v>
      </c>
      <c r="G71" s="23">
        <f>ROUND(E71*F71,2)</f>
        <v>0</v>
      </c>
      <c r="H71" s="23">
        <f t="shared" si="4"/>
        <v>80.150000000000006</v>
      </c>
    </row>
    <row r="72" spans="1:8" x14ac:dyDescent="0.3">
      <c r="A72" s="9" t="s">
        <v>91</v>
      </c>
      <c r="B72" s="9" t="s">
        <v>48</v>
      </c>
      <c r="C72" s="10">
        <v>74.06</v>
      </c>
      <c r="D72" s="9">
        <v>1</v>
      </c>
      <c r="E72" s="22">
        <f>ROUND(C72*D72,2)</f>
        <v>74.06</v>
      </c>
      <c r="F72" s="11">
        <v>0</v>
      </c>
      <c r="G72" s="22">
        <f>ROUND(E72*F72,2)</f>
        <v>0</v>
      </c>
      <c r="H72" s="22">
        <f t="shared" si="4"/>
        <v>74.06</v>
      </c>
    </row>
    <row r="73" spans="1:8" x14ac:dyDescent="0.3">
      <c r="A73" s="7" t="s">
        <v>53</v>
      </c>
      <c r="C73" s="23"/>
      <c r="E73" s="23">
        <f>SUM(E70:E72)</f>
        <v>181.43</v>
      </c>
      <c r="G73" s="12">
        <f>SUM(G70:G72)</f>
        <v>0</v>
      </c>
      <c r="H73" s="12">
        <f t="shared" si="4"/>
        <v>181.43</v>
      </c>
    </row>
    <row r="74" spans="1:8" x14ac:dyDescent="0.3">
      <c r="A74" s="7" t="s">
        <v>54</v>
      </c>
      <c r="C74" s="23"/>
      <c r="E74" s="23">
        <f>+E66+E73</f>
        <v>1003.8900000000001</v>
      </c>
      <c r="G74" s="12">
        <f>+G66+G73</f>
        <v>0</v>
      </c>
      <c r="H74" s="12">
        <f t="shared" si="4"/>
        <v>1003.89</v>
      </c>
    </row>
    <row r="75" spans="1:8" x14ac:dyDescent="0.3">
      <c r="A75" s="7" t="s">
        <v>55</v>
      </c>
      <c r="C75" s="23"/>
      <c r="E75" s="23">
        <f>+E9-E74</f>
        <v>62.309999999999945</v>
      </c>
      <c r="G75" s="12">
        <f>+G9-G74</f>
        <v>0</v>
      </c>
      <c r="H75" s="12">
        <f t="shared" si="4"/>
        <v>62.31</v>
      </c>
    </row>
    <row r="76" spans="1:8" x14ac:dyDescent="0.3">
      <c r="A76" t="s">
        <v>120</v>
      </c>
      <c r="C76" s="23"/>
      <c r="E76" s="23"/>
    </row>
    <row r="77" spans="1:8" x14ac:dyDescent="0.3">
      <c r="A77" t="s">
        <v>425</v>
      </c>
      <c r="C77" s="23"/>
      <c r="E77" s="23"/>
    </row>
    <row r="78" spans="1:8" x14ac:dyDescent="0.3">
      <c r="C78" s="23"/>
      <c r="E78" s="23"/>
    </row>
    <row r="79" spans="1:8" x14ac:dyDescent="0.3">
      <c r="A79" s="7" t="s">
        <v>121</v>
      </c>
      <c r="C79" s="23"/>
      <c r="E79" s="23"/>
    </row>
    <row r="80" spans="1:8" x14ac:dyDescent="0.3">
      <c r="A80" s="7" t="s">
        <v>122</v>
      </c>
      <c r="C80" s="23"/>
      <c r="E80" s="23"/>
    </row>
    <row r="98" spans="1:9" x14ac:dyDescent="0.3">
      <c r="A98" t="str" cm="1">
        <f t="array" aca="1" ref="A98" ca="1">MID(CELL("filename",A1),FIND("]",CELL("filename",A1))+1,256)</f>
        <v>cotton16</v>
      </c>
    </row>
    <row r="99" spans="1:9" x14ac:dyDescent="0.3">
      <c r="A99" s="7" t="s">
        <v>50</v>
      </c>
      <c r="E99" s="25">
        <f>VLOOKUP(A99,$A$1:$H$98,5,FALSE)</f>
        <v>822.46</v>
      </c>
    </row>
    <row r="100" spans="1:9" x14ac:dyDescent="0.3">
      <c r="A100" s="7" t="s">
        <v>293</v>
      </c>
      <c r="E100" s="25">
        <f>VLOOKUP(A100,$A$1:$H$98,5,FALSE)</f>
        <v>181.43</v>
      </c>
    </row>
    <row r="101" spans="1:9" x14ac:dyDescent="0.3">
      <c r="A101" s="7" t="s">
        <v>294</v>
      </c>
      <c r="E101" s="25">
        <f t="shared" ref="E101:E102" si="5">VLOOKUP(A101,$A$1:$H$98,5,FALSE)</f>
        <v>1003.8900000000001</v>
      </c>
    </row>
    <row r="102" spans="1:9" x14ac:dyDescent="0.3">
      <c r="A102" s="7" t="s">
        <v>55</v>
      </c>
      <c r="E102" s="25">
        <f t="shared" si="5"/>
        <v>62.309999999999945</v>
      </c>
    </row>
    <row r="103" spans="1:9" x14ac:dyDescent="0.3">
      <c r="A103" s="21" t="s">
        <v>255</v>
      </c>
    </row>
    <row r="104" spans="1:9" x14ac:dyDescent="0.3">
      <c r="A104" s="21" t="s">
        <v>255</v>
      </c>
    </row>
    <row r="105" spans="1:9" x14ac:dyDescent="0.3">
      <c r="A105" s="25">
        <f>E102</f>
        <v>62.309999999999945</v>
      </c>
      <c r="B105" s="25">
        <f ca="1">C105-Calculator!$B$16</f>
        <v>-0.15999999999999998</v>
      </c>
      <c r="C105" s="25">
        <f ca="1">D105-Calculator!$B$16</f>
        <v>0.14000000000000001</v>
      </c>
      <c r="D105" s="25">
        <f ca="1">E105-Calculator!$B$16</f>
        <v>0.44</v>
      </c>
      <c r="E105" s="25" cm="1">
        <f t="array" aca="1" ref="E105" ca="1">IF(MID(CELL("filename",A1),FIND("]",CELL("filename",A1))+1,256)=Calculator!AR2,Calculator!B15,C7)</f>
        <v>0.74</v>
      </c>
      <c r="F105" s="25">
        <f ca="1">E105+Calculator!$B$16</f>
        <v>1.04</v>
      </c>
      <c r="G105" s="25">
        <f ca="1">F105+Calculator!$B$16</f>
        <v>1.34</v>
      </c>
      <c r="H105" s="25">
        <f ca="1">G105+Calculator!$B$16</f>
        <v>1.6400000000000001</v>
      </c>
    </row>
    <row r="106" spans="1:9" x14ac:dyDescent="0.3">
      <c r="A106">
        <f ca="1">A107-Calculator!$B$12</f>
        <v>1185</v>
      </c>
      <c r="B106" s="12">
        <f t="dataTable" ref="B106:H112" dt2D="1" dtr="1" r1="C7" r2="D7" ca="1"/>
        <v>-1015.2900000000001</v>
      </c>
      <c r="C106" s="12">
        <v>-1726.2900000000002</v>
      </c>
      <c r="D106" s="12">
        <v>-2081.79</v>
      </c>
      <c r="E106" s="12">
        <v>-2081.79</v>
      </c>
      <c r="F106" s="12">
        <v>-1726.2900000000002</v>
      </c>
      <c r="G106" s="12">
        <v>-1015.2900000000001</v>
      </c>
      <c r="H106" s="12">
        <v>51.209999999999809</v>
      </c>
      <c r="I106" s="12"/>
    </row>
    <row r="107" spans="1:9" x14ac:dyDescent="0.3">
      <c r="A107">
        <f ca="1">A108-Calculator!$B$12</f>
        <v>1190</v>
      </c>
      <c r="B107" s="12">
        <v>-1013.69</v>
      </c>
      <c r="C107" s="12">
        <v>-1718.69</v>
      </c>
      <c r="D107" s="12">
        <v>-2071.19</v>
      </c>
      <c r="E107" s="12">
        <v>-2071.19</v>
      </c>
      <c r="F107" s="12">
        <v>-1718.69</v>
      </c>
      <c r="G107" s="12">
        <v>-1013.69</v>
      </c>
      <c r="H107" s="12">
        <v>43.809999999999945</v>
      </c>
      <c r="I107" s="12"/>
    </row>
    <row r="108" spans="1:9" x14ac:dyDescent="0.3">
      <c r="A108">
        <f ca="1">A109-Calculator!$B$12</f>
        <v>1195</v>
      </c>
      <c r="B108" s="12">
        <v>-1012.8900000000001</v>
      </c>
      <c r="C108" s="12">
        <v>-1714.89</v>
      </c>
      <c r="D108" s="12">
        <v>-2065.8900000000003</v>
      </c>
      <c r="E108" s="12">
        <v>-2065.8900000000003</v>
      </c>
      <c r="F108" s="12">
        <v>-1714.89</v>
      </c>
      <c r="G108" s="12">
        <v>-1012.8900000000001</v>
      </c>
      <c r="H108" s="12">
        <v>40.1099999999999</v>
      </c>
      <c r="I108" s="12"/>
    </row>
    <row r="109" spans="1:9" x14ac:dyDescent="0.3">
      <c r="A109" cm="1">
        <f t="array" aca="1" ref="A109" ca="1">IF(MID(CELL("filename",A1),FIND("]",CELL("filename",A1))+1,256)=Calculator!AR2,Calculator!B11,D7)</f>
        <v>1200</v>
      </c>
      <c r="B109" s="12">
        <v>-1012.8900000000001</v>
      </c>
      <c r="C109" s="12">
        <v>-1714.89</v>
      </c>
      <c r="D109" s="12">
        <v>-2065.8900000000003</v>
      </c>
      <c r="E109" s="12">
        <v>-2065.8900000000003</v>
      </c>
      <c r="F109" s="12">
        <v>-1714.89</v>
      </c>
      <c r="G109" s="12">
        <v>-1012.8900000000001</v>
      </c>
      <c r="H109" s="12">
        <v>40.1099999999999</v>
      </c>
      <c r="I109" s="12"/>
    </row>
    <row r="110" spans="1:9" x14ac:dyDescent="0.3">
      <c r="A110">
        <f ca="1">A109+Calculator!$B$12</f>
        <v>1205</v>
      </c>
      <c r="B110" s="12">
        <v>-1013.69</v>
      </c>
      <c r="C110" s="12">
        <v>-1718.69</v>
      </c>
      <c r="D110" s="12">
        <v>-2071.19</v>
      </c>
      <c r="E110" s="12">
        <v>-2071.19</v>
      </c>
      <c r="F110" s="12">
        <v>-1718.69</v>
      </c>
      <c r="G110" s="12">
        <v>-1013.69</v>
      </c>
      <c r="H110" s="12">
        <v>43.809999999999945</v>
      </c>
      <c r="I110" s="12"/>
    </row>
    <row r="111" spans="1:9" x14ac:dyDescent="0.3">
      <c r="A111">
        <f ca="1">A110+Calculator!$B$12</f>
        <v>1210</v>
      </c>
      <c r="B111" s="12">
        <v>-1015.2900000000001</v>
      </c>
      <c r="C111" s="12">
        <v>-1726.2900000000002</v>
      </c>
      <c r="D111" s="12">
        <v>-2081.79</v>
      </c>
      <c r="E111" s="12">
        <v>-2081.79</v>
      </c>
      <c r="F111" s="12">
        <v>-1726.2900000000002</v>
      </c>
      <c r="G111" s="12">
        <v>-1015.2900000000001</v>
      </c>
      <c r="H111" s="12">
        <v>51.209999999999809</v>
      </c>
      <c r="I111" s="12"/>
    </row>
    <row r="112" spans="1:9" x14ac:dyDescent="0.3">
      <c r="A112">
        <f ca="1">A111+Calculator!$B$12</f>
        <v>1215</v>
      </c>
      <c r="B112" s="12">
        <v>-1017.69</v>
      </c>
      <c r="C112" s="12">
        <v>-1737.69</v>
      </c>
      <c r="D112" s="12">
        <v>-2097.69</v>
      </c>
      <c r="E112" s="12">
        <v>-2097.69</v>
      </c>
      <c r="F112" s="12">
        <v>-1737.69</v>
      </c>
      <c r="G112" s="12">
        <v>-1017.69</v>
      </c>
      <c r="H112" s="12">
        <v>62.309999999999945</v>
      </c>
      <c r="I112" s="12"/>
    </row>
    <row r="114" spans="1:14" x14ac:dyDescent="0.3">
      <c r="K114" s="21"/>
    </row>
    <row r="115" spans="1:14" x14ac:dyDescent="0.3">
      <c r="A115" s="21" t="s">
        <v>256</v>
      </c>
    </row>
    <row r="116" spans="1:14" x14ac:dyDescent="0.3">
      <c r="A116" s="25">
        <f>E102</f>
        <v>62.309999999999945</v>
      </c>
      <c r="B116">
        <f ca="1">C116-Calculator!$C$28</f>
        <v>0.41000000000000003</v>
      </c>
      <c r="C116">
        <f ca="1">D116-Calculator!$C$28</f>
        <v>0.52</v>
      </c>
      <c r="D116">
        <f ca="1">E116-Calculator!$C$28</f>
        <v>0.63</v>
      </c>
      <c r="E116" cm="1">
        <f t="array" aca="1" ref="E116" ca="1">IF(MID(CELL("filename",A1),FIND("]",CELL("filename",A1))+1,256)=Calculator!AS2,Calculator!B28,C7)</f>
        <v>0.74</v>
      </c>
      <c r="F116">
        <f ca="1">E116+Calculator!$C$28</f>
        <v>0.85</v>
      </c>
      <c r="G116">
        <f ca="1">F116+Calculator!$C$28</f>
        <v>0.96</v>
      </c>
      <c r="H116">
        <f ca="1">G116+Calculator!$C$28</f>
        <v>1.07</v>
      </c>
      <c r="N116" s="12"/>
    </row>
    <row r="117" spans="1:14" x14ac:dyDescent="0.3">
      <c r="A117">
        <f ca="1">A118-Calculator!$B$25</f>
        <v>1185</v>
      </c>
      <c r="B117" s="12">
        <f t="dataTable" ref="B117:H123" dt2D="1" dtr="1" r1="C7" r2="D7" ca="1"/>
        <v>-339.84000000000015</v>
      </c>
      <c r="C117" s="12">
        <v>-600.54000000000008</v>
      </c>
      <c r="D117" s="12">
        <v>-730.8900000000001</v>
      </c>
      <c r="E117" s="12">
        <v>-730.8900000000001</v>
      </c>
      <c r="F117" s="12">
        <v>-600.54000000000008</v>
      </c>
      <c r="G117" s="12">
        <v>-339.84000000000015</v>
      </c>
      <c r="H117" s="12">
        <v>51.209999999999809</v>
      </c>
      <c r="N117" s="12"/>
    </row>
    <row r="118" spans="1:14" x14ac:dyDescent="0.3">
      <c r="A118">
        <f ca="1">A119-Calculator!$B$25</f>
        <v>1190</v>
      </c>
      <c r="B118" s="12">
        <v>-343.94000000000005</v>
      </c>
      <c r="C118" s="12">
        <v>-602.44000000000005</v>
      </c>
      <c r="D118" s="12">
        <v>-731.69</v>
      </c>
      <c r="E118" s="12">
        <v>-731.69</v>
      </c>
      <c r="F118" s="12">
        <v>-602.44000000000005</v>
      </c>
      <c r="G118" s="12">
        <v>-343.94000000000005</v>
      </c>
      <c r="H118" s="12">
        <v>43.809999999999945</v>
      </c>
      <c r="N118" s="12"/>
    </row>
    <row r="119" spans="1:14" x14ac:dyDescent="0.3">
      <c r="A119">
        <f ca="1">A120-Calculator!$B$25</f>
        <v>1195</v>
      </c>
      <c r="B119" s="12">
        <v>-345.99000000000012</v>
      </c>
      <c r="C119" s="12">
        <v>-603.3900000000001</v>
      </c>
      <c r="D119" s="12">
        <v>-732.09000000000015</v>
      </c>
      <c r="E119" s="12">
        <v>-732.09000000000015</v>
      </c>
      <c r="F119" s="12">
        <v>-603.3900000000001</v>
      </c>
      <c r="G119" s="12">
        <v>-345.99000000000012</v>
      </c>
      <c r="H119" s="12">
        <v>40.1099999999999</v>
      </c>
      <c r="N119" s="12"/>
    </row>
    <row r="120" spans="1:14" x14ac:dyDescent="0.3">
      <c r="A120" cm="1">
        <f t="array" aca="1" ref="A120" ca="1">IF(MID(CELL("filename",A1),FIND("]",CELL("filename",A1))+1,256)=Calculator!AS2,Calculator!B24,D7)</f>
        <v>1200</v>
      </c>
      <c r="B120" s="12">
        <v>-345.99000000000012</v>
      </c>
      <c r="C120" s="12">
        <v>-603.3900000000001</v>
      </c>
      <c r="D120" s="12">
        <v>-732.09000000000015</v>
      </c>
      <c r="E120" s="12">
        <v>-732.09000000000015</v>
      </c>
      <c r="F120" s="12">
        <v>-603.3900000000001</v>
      </c>
      <c r="G120" s="12">
        <v>-345.99000000000012</v>
      </c>
      <c r="H120" s="12">
        <v>40.1099999999999</v>
      </c>
      <c r="N120" s="12"/>
    </row>
    <row r="121" spans="1:14" x14ac:dyDescent="0.3">
      <c r="A121">
        <f ca="1">A120+Calculator!$B$25</f>
        <v>1205</v>
      </c>
      <c r="B121" s="12">
        <v>-343.94000000000005</v>
      </c>
      <c r="C121" s="12">
        <v>-602.44000000000005</v>
      </c>
      <c r="D121" s="12">
        <v>-731.69</v>
      </c>
      <c r="E121" s="12">
        <v>-731.69</v>
      </c>
      <c r="F121" s="12">
        <v>-602.44000000000005</v>
      </c>
      <c r="G121" s="12">
        <v>-343.94000000000005</v>
      </c>
      <c r="H121" s="12">
        <v>43.809999999999945</v>
      </c>
      <c r="N121" s="12"/>
    </row>
    <row r="122" spans="1:14" x14ac:dyDescent="0.3">
      <c r="A122">
        <f ca="1">A121+Calculator!$B$25</f>
        <v>1210</v>
      </c>
      <c r="B122" s="12">
        <v>-339.84000000000015</v>
      </c>
      <c r="C122" s="12">
        <v>-600.54000000000008</v>
      </c>
      <c r="D122" s="12">
        <v>-730.8900000000001</v>
      </c>
      <c r="E122" s="12">
        <v>-730.8900000000001</v>
      </c>
      <c r="F122" s="12">
        <v>-600.54000000000008</v>
      </c>
      <c r="G122" s="12">
        <v>-339.84000000000015</v>
      </c>
      <c r="H122" s="12">
        <v>51.209999999999809</v>
      </c>
      <c r="N122" s="12"/>
    </row>
    <row r="123" spans="1:14" x14ac:dyDescent="0.3">
      <c r="A123">
        <f ca="1">A122+Calculator!$B$25</f>
        <v>1215</v>
      </c>
      <c r="B123" s="12">
        <v>-333.69000000000005</v>
      </c>
      <c r="C123" s="12">
        <v>-597.69000000000005</v>
      </c>
      <c r="D123" s="12">
        <v>-729.69</v>
      </c>
      <c r="E123" s="12">
        <v>-729.69</v>
      </c>
      <c r="F123" s="12">
        <v>-597.69000000000005</v>
      </c>
      <c r="G123" s="12">
        <v>-333.69000000000005</v>
      </c>
      <c r="H123" s="12">
        <v>62.309999999999945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A5DF6-53A9-4E48-9118-A2415305145C}">
  <dimension ref="A1:N123"/>
  <sheetViews>
    <sheetView topLeftCell="A103" workbookViewId="0">
      <selection activeCell="N107" sqref="N107"/>
    </sheetView>
  </sheetViews>
  <sheetFormatPr defaultRowHeight="14.4" x14ac:dyDescent="0.3"/>
  <cols>
    <col min="1" max="1" width="22.6640625" customWidth="1"/>
    <col min="2" max="2" width="10.44140625" customWidth="1"/>
    <col min="3" max="3" width="10.77734375" customWidth="1"/>
    <col min="4" max="4" width="12.21875" customWidth="1"/>
    <col min="5" max="5" width="11.109375" customWidth="1"/>
    <col min="6" max="6" width="11.77734375" customWidth="1"/>
    <col min="7" max="7" width="10.33203125" customWidth="1"/>
  </cols>
  <sheetData>
    <row r="1" spans="1:8" x14ac:dyDescent="0.3">
      <c r="A1" s="80" t="s">
        <v>230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165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439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3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3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3">
      <c r="A10" t="s">
        <v>12</v>
      </c>
      <c r="C10" s="23"/>
      <c r="E10" s="23"/>
    </row>
    <row r="11" spans="1:8" x14ac:dyDescent="0.3">
      <c r="A11" s="7" t="s">
        <v>13</v>
      </c>
      <c r="C11" s="23"/>
      <c r="E11" s="23"/>
    </row>
    <row r="12" spans="1:8" x14ac:dyDescent="0.3">
      <c r="A12" s="13" t="s">
        <v>17</v>
      </c>
      <c r="C12" s="23"/>
      <c r="E12" s="23"/>
    </row>
    <row r="13" spans="1:8" x14ac:dyDescent="0.3">
      <c r="A13" s="14" t="s">
        <v>66</v>
      </c>
      <c r="B13" s="14" t="s">
        <v>18</v>
      </c>
      <c r="C13" s="15">
        <v>1.1399999999999999</v>
      </c>
      <c r="D13" s="14">
        <v>2.2999999999999998</v>
      </c>
      <c r="E13" s="23">
        <f>ROUND(C13*D13,2)</f>
        <v>2.62</v>
      </c>
      <c r="F13" s="16">
        <v>0</v>
      </c>
      <c r="G13" s="23">
        <f>ROUND(E13*F13,2)</f>
        <v>0</v>
      </c>
      <c r="H13" s="23">
        <f>ROUND(E13-G13,2)</f>
        <v>2.62</v>
      </c>
    </row>
    <row r="14" spans="1:8" x14ac:dyDescent="0.3">
      <c r="A14" s="14" t="s">
        <v>67</v>
      </c>
      <c r="B14" s="14" t="s">
        <v>26</v>
      </c>
      <c r="C14" s="15">
        <v>3.38</v>
      </c>
      <c r="D14" s="14">
        <v>2.3125</v>
      </c>
      <c r="E14" s="23">
        <f>ROUND(C14*D14,2)</f>
        <v>7.82</v>
      </c>
      <c r="F14" s="16">
        <v>0</v>
      </c>
      <c r="G14" s="23">
        <f>ROUND(E14*F14,2)</f>
        <v>0</v>
      </c>
      <c r="H14" s="23">
        <f>ROUND(E14-G14,2)</f>
        <v>7.82</v>
      </c>
    </row>
    <row r="15" spans="1:8" x14ac:dyDescent="0.3">
      <c r="A15" s="14" t="s">
        <v>68</v>
      </c>
      <c r="B15" s="14" t="s">
        <v>26</v>
      </c>
      <c r="C15" s="15">
        <v>11.25</v>
      </c>
      <c r="D15" s="14">
        <v>0.5</v>
      </c>
      <c r="E15" s="23">
        <f>ROUND(C15*D15,2)</f>
        <v>5.63</v>
      </c>
      <c r="F15" s="16">
        <v>0</v>
      </c>
      <c r="G15" s="23">
        <f>ROUND(E15*F15,2)</f>
        <v>0</v>
      </c>
      <c r="H15" s="23">
        <f>ROUND(E15-G15,2)</f>
        <v>5.63</v>
      </c>
    </row>
    <row r="16" spans="1:8" x14ac:dyDescent="0.3">
      <c r="A16" s="13" t="s">
        <v>69</v>
      </c>
      <c r="C16" s="23"/>
      <c r="E16" s="23"/>
    </row>
    <row r="17" spans="1:8" x14ac:dyDescent="0.3">
      <c r="A17" s="14" t="s">
        <v>70</v>
      </c>
      <c r="B17" s="14" t="s">
        <v>29</v>
      </c>
      <c r="C17" s="15">
        <v>0.11</v>
      </c>
      <c r="D17" s="14">
        <v>900</v>
      </c>
      <c r="E17" s="23">
        <f>ROUND(C17*D17,2)</f>
        <v>99</v>
      </c>
      <c r="F17" s="16">
        <v>0</v>
      </c>
      <c r="G17" s="23">
        <f>ROUND(E17*F17,2)</f>
        <v>0</v>
      </c>
      <c r="H17" s="23">
        <f>ROUND(E17-G17,2)</f>
        <v>99</v>
      </c>
    </row>
    <row r="18" spans="1:8" x14ac:dyDescent="0.3">
      <c r="A18" s="13" t="s">
        <v>20</v>
      </c>
      <c r="C18" s="23"/>
      <c r="E18" s="23"/>
    </row>
    <row r="19" spans="1:8" x14ac:dyDescent="0.3">
      <c r="A19" s="14" t="s">
        <v>22</v>
      </c>
      <c r="B19" s="14" t="s">
        <v>21</v>
      </c>
      <c r="C19" s="15">
        <v>36.200000000000003</v>
      </c>
      <c r="D19" s="14">
        <v>1.5</v>
      </c>
      <c r="E19" s="23">
        <f>ROUND(C19*D19,2)</f>
        <v>54.3</v>
      </c>
      <c r="F19" s="16">
        <v>0</v>
      </c>
      <c r="G19" s="23">
        <f>ROUND(E19*F19,2)</f>
        <v>0</v>
      </c>
      <c r="H19" s="23">
        <f>ROUND(E19-G19,2)</f>
        <v>54.3</v>
      </c>
    </row>
    <row r="20" spans="1:8" x14ac:dyDescent="0.3">
      <c r="A20" s="14" t="s">
        <v>103</v>
      </c>
      <c r="B20" s="14" t="s">
        <v>19</v>
      </c>
      <c r="C20" s="15">
        <v>4</v>
      </c>
      <c r="D20" s="14">
        <v>18.399999999999999</v>
      </c>
      <c r="E20" s="23">
        <f>ROUND(C20*D20,2)</f>
        <v>73.599999999999994</v>
      </c>
      <c r="F20" s="16">
        <v>0</v>
      </c>
      <c r="G20" s="23">
        <f>ROUND(E20*F20,2)</f>
        <v>0</v>
      </c>
      <c r="H20" s="23">
        <f>ROUND(E20-G20,2)</f>
        <v>73.599999999999994</v>
      </c>
    </row>
    <row r="21" spans="1:8" x14ac:dyDescent="0.3">
      <c r="A21" s="13" t="s">
        <v>23</v>
      </c>
      <c r="C21" s="23"/>
      <c r="E21" s="23"/>
    </row>
    <row r="22" spans="1:8" x14ac:dyDescent="0.3">
      <c r="A22" s="14" t="s">
        <v>71</v>
      </c>
      <c r="B22" s="14" t="s">
        <v>48</v>
      </c>
      <c r="C22" s="15">
        <v>20</v>
      </c>
      <c r="D22" s="14">
        <v>1</v>
      </c>
      <c r="E22" s="23">
        <f>ROUND(C22*D22,2)</f>
        <v>20</v>
      </c>
      <c r="F22" s="16">
        <v>0</v>
      </c>
      <c r="G22" s="23">
        <f>ROUND(E22*F22,2)</f>
        <v>0</v>
      </c>
      <c r="H22" s="23">
        <f>ROUND(E22-G22,2)</f>
        <v>20</v>
      </c>
    </row>
    <row r="23" spans="1:8" x14ac:dyDescent="0.3">
      <c r="A23" s="13" t="s">
        <v>24</v>
      </c>
      <c r="C23" s="23"/>
      <c r="E23" s="23"/>
    </row>
    <row r="24" spans="1:8" x14ac:dyDescent="0.3">
      <c r="A24" s="14" t="s">
        <v>59</v>
      </c>
      <c r="B24" s="14" t="s">
        <v>26</v>
      </c>
      <c r="C24" s="15">
        <v>14.29</v>
      </c>
      <c r="D24" s="14">
        <v>0.5</v>
      </c>
      <c r="E24" s="23">
        <f t="shared" ref="E24:E29" si="0">ROUND(C24*D24,2)</f>
        <v>7.15</v>
      </c>
      <c r="F24" s="16">
        <v>0</v>
      </c>
      <c r="G24" s="23">
        <f t="shared" ref="G24:G29" si="1">ROUND(E24*F24,2)</f>
        <v>0</v>
      </c>
      <c r="H24" s="23">
        <f t="shared" ref="H24:H29" si="2">ROUND(E24-G24,2)</f>
        <v>7.15</v>
      </c>
    </row>
    <row r="25" spans="1:8" x14ac:dyDescent="0.3">
      <c r="A25" s="14" t="s">
        <v>25</v>
      </c>
      <c r="B25" s="14" t="s">
        <v>18</v>
      </c>
      <c r="C25" s="15">
        <v>0.25</v>
      </c>
      <c r="D25" s="14">
        <v>32</v>
      </c>
      <c r="E25" s="23">
        <f t="shared" si="0"/>
        <v>8</v>
      </c>
      <c r="F25" s="16">
        <v>0</v>
      </c>
      <c r="G25" s="23">
        <f t="shared" si="1"/>
        <v>0</v>
      </c>
      <c r="H25" s="23">
        <f t="shared" si="2"/>
        <v>8</v>
      </c>
    </row>
    <row r="26" spans="1:8" x14ac:dyDescent="0.3">
      <c r="A26" s="14" t="s">
        <v>105</v>
      </c>
      <c r="B26" s="14" t="s">
        <v>18</v>
      </c>
      <c r="C26" s="15">
        <v>0.33</v>
      </c>
      <c r="D26" s="14">
        <v>48</v>
      </c>
      <c r="E26" s="23">
        <f t="shared" si="0"/>
        <v>15.84</v>
      </c>
      <c r="F26" s="16">
        <v>0</v>
      </c>
      <c r="G26" s="23">
        <f t="shared" si="1"/>
        <v>0</v>
      </c>
      <c r="H26" s="23">
        <f t="shared" si="2"/>
        <v>15.84</v>
      </c>
    </row>
    <row r="27" spans="1:8" x14ac:dyDescent="0.3">
      <c r="A27" s="14" t="s">
        <v>106</v>
      </c>
      <c r="B27" s="14" t="s">
        <v>26</v>
      </c>
      <c r="C27" s="15">
        <v>5.24</v>
      </c>
      <c r="D27" s="14">
        <v>2</v>
      </c>
      <c r="E27" s="23">
        <f t="shared" si="0"/>
        <v>10.48</v>
      </c>
      <c r="F27" s="16">
        <v>0</v>
      </c>
      <c r="G27" s="23">
        <f t="shared" si="1"/>
        <v>0</v>
      </c>
      <c r="H27" s="23">
        <f t="shared" si="2"/>
        <v>10.48</v>
      </c>
    </row>
    <row r="28" spans="1:8" x14ac:dyDescent="0.3">
      <c r="A28" s="14" t="s">
        <v>392</v>
      </c>
      <c r="B28" s="14" t="s">
        <v>26</v>
      </c>
      <c r="C28" s="15">
        <v>5.92</v>
      </c>
      <c r="D28" s="14">
        <v>7</v>
      </c>
      <c r="E28" s="23">
        <f t="shared" si="0"/>
        <v>41.44</v>
      </c>
      <c r="F28" s="16">
        <v>0</v>
      </c>
      <c r="G28" s="23">
        <f t="shared" si="1"/>
        <v>0</v>
      </c>
      <c r="H28" s="23">
        <f t="shared" si="2"/>
        <v>41.44</v>
      </c>
    </row>
    <row r="29" spans="1:8" x14ac:dyDescent="0.3">
      <c r="A29" s="14" t="s">
        <v>74</v>
      </c>
      <c r="B29" s="14" t="s">
        <v>26</v>
      </c>
      <c r="C29" s="15">
        <v>10.75</v>
      </c>
      <c r="D29" s="14">
        <v>2</v>
      </c>
      <c r="E29" s="23">
        <f t="shared" si="0"/>
        <v>21.5</v>
      </c>
      <c r="F29" s="16">
        <v>0</v>
      </c>
      <c r="G29" s="23">
        <f t="shared" si="1"/>
        <v>0</v>
      </c>
      <c r="H29" s="23">
        <f t="shared" si="2"/>
        <v>21.5</v>
      </c>
    </row>
    <row r="30" spans="1:8" x14ac:dyDescent="0.3">
      <c r="A30" s="13" t="s">
        <v>27</v>
      </c>
      <c r="C30" s="23"/>
      <c r="E30" s="23"/>
    </row>
    <row r="31" spans="1:8" x14ac:dyDescent="0.3">
      <c r="A31" s="14" t="s">
        <v>78</v>
      </c>
      <c r="B31" s="14" t="s">
        <v>29</v>
      </c>
      <c r="C31" s="15">
        <v>8.25</v>
      </c>
      <c r="D31" s="14">
        <v>2</v>
      </c>
      <c r="E31" s="23">
        <f>ROUND(C31*D31,2)</f>
        <v>16.5</v>
      </c>
      <c r="F31" s="16">
        <v>0</v>
      </c>
      <c r="G31" s="23">
        <f>ROUND(E31*F31,2)</f>
        <v>0</v>
      </c>
      <c r="H31" s="23">
        <f>ROUND(E31-G31,2)</f>
        <v>16.5</v>
      </c>
    </row>
    <row r="32" spans="1:8" x14ac:dyDescent="0.3">
      <c r="A32" s="14" t="s">
        <v>107</v>
      </c>
      <c r="B32" s="14" t="s">
        <v>18</v>
      </c>
      <c r="C32" s="15">
        <v>1.51</v>
      </c>
      <c r="D32" s="14">
        <v>3.2</v>
      </c>
      <c r="E32" s="23">
        <f>ROUND(C32*D32,2)</f>
        <v>4.83</v>
      </c>
      <c r="F32" s="16">
        <v>0</v>
      </c>
      <c r="G32" s="23">
        <f>ROUND(E32*F32,2)</f>
        <v>0</v>
      </c>
      <c r="H32" s="23">
        <f>ROUND(E32-G32,2)</f>
        <v>4.83</v>
      </c>
    </row>
    <row r="33" spans="1:8" x14ac:dyDescent="0.3">
      <c r="A33" s="14" t="s">
        <v>79</v>
      </c>
      <c r="B33" s="14" t="s">
        <v>18</v>
      </c>
      <c r="C33" s="15">
        <v>5.95</v>
      </c>
      <c r="D33" s="14">
        <v>2</v>
      </c>
      <c r="E33" s="23">
        <f>ROUND(C33*D33,2)</f>
        <v>11.9</v>
      </c>
      <c r="F33" s="16">
        <v>0</v>
      </c>
      <c r="G33" s="23">
        <f>ROUND(E33*F33,2)</f>
        <v>0</v>
      </c>
      <c r="H33" s="23">
        <f>ROUND(E33-G33,2)</f>
        <v>11.9</v>
      </c>
    </row>
    <row r="34" spans="1:8" x14ac:dyDescent="0.3">
      <c r="A34" s="14" t="s">
        <v>112</v>
      </c>
      <c r="B34" s="14" t="s">
        <v>48</v>
      </c>
      <c r="C34" s="15">
        <v>15</v>
      </c>
      <c r="D34" s="14">
        <v>1</v>
      </c>
      <c r="E34" s="23">
        <f>ROUND(C34*D34,2)</f>
        <v>15</v>
      </c>
      <c r="F34" s="16">
        <v>0</v>
      </c>
      <c r="G34" s="23">
        <f>ROUND(E34*F34,2)</f>
        <v>0</v>
      </c>
      <c r="H34" s="23">
        <f>ROUND(E34-G34,2)</f>
        <v>15</v>
      </c>
    </row>
    <row r="35" spans="1:8" x14ac:dyDescent="0.3">
      <c r="A35" s="13" t="s">
        <v>33</v>
      </c>
      <c r="C35" s="23"/>
      <c r="E35" s="23"/>
    </row>
    <row r="36" spans="1:8" x14ac:dyDescent="0.3">
      <c r="A36" s="14" t="s">
        <v>393</v>
      </c>
      <c r="B36" s="14" t="s">
        <v>60</v>
      </c>
      <c r="C36" s="15">
        <v>2.4300000000000002</v>
      </c>
      <c r="D36" s="14">
        <v>45</v>
      </c>
      <c r="E36" s="23">
        <f>ROUND(C36*D36,2)</f>
        <v>109.35</v>
      </c>
      <c r="F36" s="16">
        <v>0</v>
      </c>
      <c r="G36" s="23">
        <f>ROUND(E36*F36,2)</f>
        <v>0</v>
      </c>
      <c r="H36" s="23">
        <f>ROUND(E36-G36,2)</f>
        <v>109.35</v>
      </c>
    </row>
    <row r="37" spans="1:8" x14ac:dyDescent="0.3">
      <c r="A37" s="13" t="s">
        <v>85</v>
      </c>
      <c r="C37" s="23"/>
      <c r="E37" s="23"/>
    </row>
    <row r="38" spans="1:8" x14ac:dyDescent="0.3">
      <c r="A38" s="14" t="s">
        <v>86</v>
      </c>
      <c r="B38" s="14" t="s">
        <v>18</v>
      </c>
      <c r="C38" s="15">
        <v>7.0000000000000007E-2</v>
      </c>
      <c r="D38" s="14">
        <v>32</v>
      </c>
      <c r="E38" s="23">
        <f>ROUND(C38*D38,2)</f>
        <v>2.2400000000000002</v>
      </c>
      <c r="F38" s="16">
        <v>0</v>
      </c>
      <c r="G38" s="23">
        <f>ROUND(E38*F38,2)</f>
        <v>0</v>
      </c>
      <c r="H38" s="23">
        <f>ROUND(E38-G38,2)</f>
        <v>2.2400000000000002</v>
      </c>
    </row>
    <row r="39" spans="1:8" x14ac:dyDescent="0.3">
      <c r="A39" s="13" t="s">
        <v>114</v>
      </c>
      <c r="C39" s="23"/>
      <c r="E39" s="23"/>
    </row>
    <row r="40" spans="1:8" x14ac:dyDescent="0.3">
      <c r="A40" s="14" t="s">
        <v>115</v>
      </c>
      <c r="B40" s="14" t="s">
        <v>26</v>
      </c>
      <c r="C40" s="15">
        <v>3.3</v>
      </c>
      <c r="D40" s="14">
        <v>0.4</v>
      </c>
      <c r="E40" s="23">
        <f>ROUND(C40*D40,2)</f>
        <v>1.32</v>
      </c>
      <c r="F40" s="16">
        <v>0</v>
      </c>
      <c r="G40" s="23">
        <f>ROUND(E40*F40,2)</f>
        <v>0</v>
      </c>
      <c r="H40" s="23">
        <f>ROUND(E40-G40,2)</f>
        <v>1.32</v>
      </c>
    </row>
    <row r="41" spans="1:8" x14ac:dyDescent="0.3">
      <c r="A41" s="13" t="s">
        <v>61</v>
      </c>
      <c r="C41" s="23"/>
      <c r="E41" s="23"/>
    </row>
    <row r="42" spans="1:8" x14ac:dyDescent="0.3">
      <c r="A42" s="14" t="s">
        <v>62</v>
      </c>
      <c r="B42" s="14" t="s">
        <v>48</v>
      </c>
      <c r="C42" s="15">
        <v>7.5</v>
      </c>
      <c r="D42" s="14">
        <v>1</v>
      </c>
      <c r="E42" s="23">
        <f>ROUND(C42*D42,2)</f>
        <v>7.5</v>
      </c>
      <c r="F42" s="16">
        <v>0</v>
      </c>
      <c r="G42" s="23">
        <f>ROUND(E42*F42,2)</f>
        <v>0</v>
      </c>
      <c r="H42" s="23">
        <f>ROUND(E42-G42,2)</f>
        <v>7.5</v>
      </c>
    </row>
    <row r="43" spans="1:8" x14ac:dyDescent="0.3">
      <c r="A43" s="13" t="s">
        <v>87</v>
      </c>
      <c r="C43" s="23"/>
      <c r="E43" s="23"/>
    </row>
    <row r="44" spans="1:8" x14ac:dyDescent="0.3">
      <c r="A44" s="14" t="s">
        <v>88</v>
      </c>
      <c r="B44" s="14" t="s">
        <v>48</v>
      </c>
      <c r="C44" s="15">
        <v>1</v>
      </c>
      <c r="D44" s="14">
        <v>1</v>
      </c>
      <c r="E44" s="23">
        <f>ROUND(C44*D44,2)</f>
        <v>1</v>
      </c>
      <c r="F44" s="16">
        <v>0</v>
      </c>
      <c r="G44" s="23">
        <f>ROUND(E44*F44,2)</f>
        <v>0</v>
      </c>
      <c r="H44" s="23">
        <f>ROUND(E44-G44,2)</f>
        <v>1</v>
      </c>
    </row>
    <row r="45" spans="1:8" x14ac:dyDescent="0.3">
      <c r="A45" s="13" t="s">
        <v>34</v>
      </c>
      <c r="C45" s="23"/>
      <c r="E45" s="23"/>
    </row>
    <row r="46" spans="1:8" x14ac:dyDescent="0.3">
      <c r="A46" s="14" t="s">
        <v>35</v>
      </c>
      <c r="B46" s="14" t="s">
        <v>36</v>
      </c>
      <c r="C46" s="15">
        <v>65</v>
      </c>
      <c r="D46" s="14">
        <v>0.66600000000000004</v>
      </c>
      <c r="E46" s="23">
        <f>ROUND(C46*D46,2)</f>
        <v>43.29</v>
      </c>
      <c r="F46" s="16">
        <v>0</v>
      </c>
      <c r="G46" s="23">
        <f>ROUND(E46*F46,2)</f>
        <v>0</v>
      </c>
      <c r="H46" s="23">
        <f>ROUND(E46-G46,2)</f>
        <v>43.29</v>
      </c>
    </row>
    <row r="47" spans="1:8" x14ac:dyDescent="0.3">
      <c r="A47" s="13" t="s">
        <v>116</v>
      </c>
      <c r="C47" s="23"/>
      <c r="E47" s="23"/>
    </row>
    <row r="48" spans="1:8" x14ac:dyDescent="0.3">
      <c r="A48" s="14" t="s">
        <v>117</v>
      </c>
      <c r="B48" s="14" t="s">
        <v>48</v>
      </c>
      <c r="C48" s="15">
        <v>8</v>
      </c>
      <c r="D48" s="14">
        <v>1</v>
      </c>
      <c r="E48" s="23">
        <f>ROUND(C48*D48,2)</f>
        <v>8</v>
      </c>
      <c r="F48" s="16">
        <v>0</v>
      </c>
      <c r="G48" s="23">
        <f>ROUND(E48*F48,2)</f>
        <v>0</v>
      </c>
      <c r="H48" s="23">
        <f>ROUND(E48-G48,2)</f>
        <v>8</v>
      </c>
    </row>
    <row r="49" spans="1:8" x14ac:dyDescent="0.3">
      <c r="A49" s="13" t="s">
        <v>118</v>
      </c>
      <c r="C49" s="23"/>
      <c r="E49" s="23"/>
    </row>
    <row r="50" spans="1:8" x14ac:dyDescent="0.3">
      <c r="A50" s="14" t="s">
        <v>119</v>
      </c>
      <c r="B50" s="14" t="s">
        <v>48</v>
      </c>
      <c r="C50" s="15">
        <v>10</v>
      </c>
      <c r="D50" s="14">
        <v>0.33300000000000002</v>
      </c>
      <c r="E50" s="23">
        <f>ROUND(C50*D50,2)</f>
        <v>3.33</v>
      </c>
      <c r="F50" s="16">
        <v>0</v>
      </c>
      <c r="G50" s="23">
        <f>ROUND(E50*F50,2)</f>
        <v>0</v>
      </c>
      <c r="H50" s="23">
        <f>ROUND(E50-G50,2)</f>
        <v>3.33</v>
      </c>
    </row>
    <row r="51" spans="1:8" x14ac:dyDescent="0.3">
      <c r="A51" s="13" t="s">
        <v>37</v>
      </c>
      <c r="C51" s="23"/>
      <c r="E51" s="23"/>
    </row>
    <row r="52" spans="1:8" x14ac:dyDescent="0.3">
      <c r="A52" s="14" t="s">
        <v>38</v>
      </c>
      <c r="B52" s="14" t="s">
        <v>39</v>
      </c>
      <c r="C52" s="15">
        <v>17.940000000000001</v>
      </c>
      <c r="D52" s="14">
        <v>0.73650000000000004</v>
      </c>
      <c r="E52" s="23">
        <f>ROUND(C52*D52,2)</f>
        <v>13.21</v>
      </c>
      <c r="F52" s="16">
        <v>0</v>
      </c>
      <c r="G52" s="23">
        <f>ROUND(E52*F52,2)</f>
        <v>0</v>
      </c>
      <c r="H52" s="23">
        <f>ROUND(E52-G52,2)</f>
        <v>13.21</v>
      </c>
    </row>
    <row r="53" spans="1:8" x14ac:dyDescent="0.3">
      <c r="A53" s="14" t="s">
        <v>91</v>
      </c>
      <c r="B53" s="14" t="s">
        <v>39</v>
      </c>
      <c r="C53" s="15">
        <v>17.940000000000001</v>
      </c>
      <c r="D53" s="14">
        <v>0.2722</v>
      </c>
      <c r="E53" s="23">
        <f>ROUND(C53*D53,2)</f>
        <v>4.88</v>
      </c>
      <c r="F53" s="16">
        <v>0</v>
      </c>
      <c r="G53" s="23">
        <f>ROUND(E53*F53,2)</f>
        <v>0</v>
      </c>
      <c r="H53" s="23">
        <f>ROUND(E53-G53,2)</f>
        <v>4.88</v>
      </c>
    </row>
    <row r="54" spans="1:8" x14ac:dyDescent="0.3">
      <c r="A54" s="13" t="s">
        <v>43</v>
      </c>
      <c r="C54" s="23"/>
      <c r="E54" s="23"/>
    </row>
    <row r="55" spans="1:8" x14ac:dyDescent="0.3">
      <c r="A55" s="14" t="s">
        <v>42</v>
      </c>
      <c r="B55" s="14" t="s">
        <v>39</v>
      </c>
      <c r="C55" s="15">
        <v>9.06</v>
      </c>
      <c r="D55" s="14">
        <v>0.32219999999999999</v>
      </c>
      <c r="E55" s="23">
        <f>ROUND(C55*D55,2)</f>
        <v>2.92</v>
      </c>
      <c r="F55" s="16">
        <v>0</v>
      </c>
      <c r="G55" s="23">
        <f>ROUND(E55*F55,2)</f>
        <v>0</v>
      </c>
      <c r="H55" s="23">
        <f>ROUND(E55-G55,2)</f>
        <v>2.92</v>
      </c>
    </row>
    <row r="56" spans="1:8" x14ac:dyDescent="0.3">
      <c r="A56" s="14" t="s">
        <v>91</v>
      </c>
      <c r="B56" s="14" t="s">
        <v>39</v>
      </c>
      <c r="C56" s="15">
        <v>9.06</v>
      </c>
      <c r="D56" s="14">
        <v>0.22220000000000001</v>
      </c>
      <c r="E56" s="23">
        <f>ROUND(C56*D56,2)</f>
        <v>2.0099999999999998</v>
      </c>
      <c r="F56" s="16">
        <v>0</v>
      </c>
      <c r="G56" s="23">
        <f>ROUND(E56*F56,2)</f>
        <v>0</v>
      </c>
      <c r="H56" s="23">
        <f>ROUND(E56-G56,2)</f>
        <v>2.0099999999999998</v>
      </c>
    </row>
    <row r="57" spans="1:8" x14ac:dyDescent="0.3">
      <c r="A57" s="14" t="s">
        <v>44</v>
      </c>
      <c r="B57" s="14" t="s">
        <v>39</v>
      </c>
      <c r="C57" s="15">
        <v>17.93</v>
      </c>
      <c r="D57" s="14">
        <v>0.80700000000000005</v>
      </c>
      <c r="E57" s="23">
        <f>ROUND(C57*D57,2)</f>
        <v>14.47</v>
      </c>
      <c r="F57" s="16">
        <v>0</v>
      </c>
      <c r="G57" s="23">
        <f>ROUND(E57*F57,2)</f>
        <v>0</v>
      </c>
      <c r="H57" s="23">
        <f>ROUND(E57-G57,2)</f>
        <v>14.47</v>
      </c>
    </row>
    <row r="58" spans="1:8" x14ac:dyDescent="0.3">
      <c r="A58" s="13" t="s">
        <v>45</v>
      </c>
      <c r="C58" s="23"/>
      <c r="E58" s="23"/>
    </row>
    <row r="59" spans="1:8" x14ac:dyDescent="0.3">
      <c r="A59" s="14" t="s">
        <v>38</v>
      </c>
      <c r="B59" s="14" t="s">
        <v>19</v>
      </c>
      <c r="C59" s="15">
        <v>3.44</v>
      </c>
      <c r="D59" s="14">
        <v>11.373200000000001</v>
      </c>
      <c r="E59" s="23">
        <f>ROUND(C59*D59,2)</f>
        <v>39.119999999999997</v>
      </c>
      <c r="F59" s="16">
        <v>0</v>
      </c>
      <c r="G59" s="23">
        <f>ROUND(E59*F59,2)</f>
        <v>0</v>
      </c>
      <c r="H59" s="23">
        <f>ROUND(E59-G59,2)</f>
        <v>39.119999999999997</v>
      </c>
    </row>
    <row r="60" spans="1:8" x14ac:dyDescent="0.3">
      <c r="A60" s="14" t="s">
        <v>91</v>
      </c>
      <c r="B60" s="14" t="s">
        <v>19</v>
      </c>
      <c r="C60" s="15">
        <v>3.44</v>
      </c>
      <c r="D60" s="14">
        <v>4.4208999999999996</v>
      </c>
      <c r="E60" s="23">
        <f>ROUND(C60*D60,2)</f>
        <v>15.21</v>
      </c>
      <c r="F60" s="16">
        <v>0</v>
      </c>
      <c r="G60" s="23">
        <f>ROUND(E60*F60,2)</f>
        <v>0</v>
      </c>
      <c r="H60" s="23">
        <f>ROUND(E60-G60,2)</f>
        <v>15.21</v>
      </c>
    </row>
    <row r="61" spans="1:8" x14ac:dyDescent="0.3">
      <c r="A61" s="13" t="s">
        <v>47</v>
      </c>
      <c r="C61" s="23"/>
      <c r="E61" s="23"/>
    </row>
    <row r="62" spans="1:8" x14ac:dyDescent="0.3">
      <c r="A62" s="14" t="s">
        <v>42</v>
      </c>
      <c r="B62" s="14" t="s">
        <v>48</v>
      </c>
      <c r="C62" s="15">
        <v>10.86</v>
      </c>
      <c r="D62" s="14">
        <v>1</v>
      </c>
      <c r="E62" s="23">
        <f>ROUND(C62*D62,2)</f>
        <v>10.86</v>
      </c>
      <c r="F62" s="16">
        <v>0</v>
      </c>
      <c r="G62" s="23">
        <f>ROUND(E62*F62,2)</f>
        <v>0</v>
      </c>
      <c r="H62" s="23">
        <f t="shared" ref="H62:H67" si="3">ROUND(E62-G62,2)</f>
        <v>10.86</v>
      </c>
    </row>
    <row r="63" spans="1:8" x14ac:dyDescent="0.3">
      <c r="A63" s="14" t="s">
        <v>38</v>
      </c>
      <c r="B63" s="14" t="s">
        <v>48</v>
      </c>
      <c r="C63" s="15">
        <v>8.23</v>
      </c>
      <c r="D63" s="14">
        <v>1</v>
      </c>
      <c r="E63" s="23">
        <f>ROUND(C63*D63,2)</f>
        <v>8.23</v>
      </c>
      <c r="F63" s="16">
        <v>0</v>
      </c>
      <c r="G63" s="23">
        <f>ROUND(E63*F63,2)</f>
        <v>0</v>
      </c>
      <c r="H63" s="23">
        <f t="shared" si="3"/>
        <v>8.23</v>
      </c>
    </row>
    <row r="64" spans="1:8" x14ac:dyDescent="0.3">
      <c r="A64" s="14" t="s">
        <v>91</v>
      </c>
      <c r="B64" s="14" t="s">
        <v>48</v>
      </c>
      <c r="C64" s="15">
        <v>14.3</v>
      </c>
      <c r="D64" s="14">
        <v>1</v>
      </c>
      <c r="E64" s="23">
        <f>ROUND(C64*D64,2)</f>
        <v>14.3</v>
      </c>
      <c r="F64" s="16">
        <v>0</v>
      </c>
      <c r="G64" s="23">
        <f>ROUND(E64*F64,2)</f>
        <v>0</v>
      </c>
      <c r="H64" s="23">
        <f t="shared" si="3"/>
        <v>14.3</v>
      </c>
    </row>
    <row r="65" spans="1:8" x14ac:dyDescent="0.3">
      <c r="A65" s="9" t="s">
        <v>49</v>
      </c>
      <c r="B65" s="9" t="s">
        <v>48</v>
      </c>
      <c r="C65" s="10">
        <v>26.09</v>
      </c>
      <c r="D65" s="9">
        <v>1</v>
      </c>
      <c r="E65" s="22">
        <f>ROUND(C65*D65,2)</f>
        <v>26.09</v>
      </c>
      <c r="F65" s="11">
        <v>0</v>
      </c>
      <c r="G65" s="22">
        <f>ROUND(E65*F65,2)</f>
        <v>0</v>
      </c>
      <c r="H65" s="22">
        <f t="shared" si="3"/>
        <v>26.09</v>
      </c>
    </row>
    <row r="66" spans="1:8" x14ac:dyDescent="0.3">
      <c r="A66" s="7" t="s">
        <v>50</v>
      </c>
      <c r="C66" s="23"/>
      <c r="E66" s="23">
        <f>SUM(E13:E65)</f>
        <v>742.94</v>
      </c>
      <c r="G66" s="12">
        <f>SUM(G13:G65)</f>
        <v>0</v>
      </c>
      <c r="H66" s="12">
        <f t="shared" si="3"/>
        <v>742.94</v>
      </c>
    </row>
    <row r="67" spans="1:8" x14ac:dyDescent="0.3">
      <c r="A67" s="7" t="s">
        <v>51</v>
      </c>
      <c r="C67" s="23"/>
      <c r="E67" s="23">
        <f>+E9-E66</f>
        <v>323.26</v>
      </c>
      <c r="G67" s="12">
        <f>+G9-G66</f>
        <v>0</v>
      </c>
      <c r="H67" s="12">
        <f t="shared" si="3"/>
        <v>323.26</v>
      </c>
    </row>
    <row r="68" spans="1:8" x14ac:dyDescent="0.3">
      <c r="A68" t="s">
        <v>12</v>
      </c>
      <c r="C68" s="23"/>
      <c r="E68" s="23"/>
    </row>
    <row r="69" spans="1:8" x14ac:dyDescent="0.3">
      <c r="A69" s="7" t="s">
        <v>52</v>
      </c>
      <c r="C69" s="23"/>
      <c r="E69" s="23"/>
    </row>
    <row r="70" spans="1:8" x14ac:dyDescent="0.3">
      <c r="A70" s="14" t="s">
        <v>42</v>
      </c>
      <c r="B70" s="14" t="s">
        <v>48</v>
      </c>
      <c r="C70" s="15">
        <v>20.11</v>
      </c>
      <c r="D70" s="14">
        <v>1</v>
      </c>
      <c r="E70" s="23">
        <f>ROUND(C70*D70,2)</f>
        <v>20.11</v>
      </c>
      <c r="F70" s="16">
        <v>0</v>
      </c>
      <c r="G70" s="23">
        <f>ROUND(E70*F70,2)</f>
        <v>0</v>
      </c>
      <c r="H70" s="23">
        <f t="shared" ref="H70:H75" si="4">ROUND(E70-G70,2)</f>
        <v>20.11</v>
      </c>
    </row>
    <row r="71" spans="1:8" x14ac:dyDescent="0.3">
      <c r="A71" s="14" t="s">
        <v>38</v>
      </c>
      <c r="B71" s="14" t="s">
        <v>48</v>
      </c>
      <c r="C71" s="15">
        <v>63.55</v>
      </c>
      <c r="D71" s="14">
        <v>1</v>
      </c>
      <c r="E71" s="23">
        <f>ROUND(C71*D71,2)</f>
        <v>63.55</v>
      </c>
      <c r="F71" s="16">
        <v>0</v>
      </c>
      <c r="G71" s="23">
        <f>ROUND(E71*F71,2)</f>
        <v>0</v>
      </c>
      <c r="H71" s="23">
        <f t="shared" si="4"/>
        <v>63.55</v>
      </c>
    </row>
    <row r="72" spans="1:8" x14ac:dyDescent="0.3">
      <c r="A72" s="9" t="s">
        <v>91</v>
      </c>
      <c r="B72" s="9" t="s">
        <v>48</v>
      </c>
      <c r="C72" s="10">
        <v>74.06</v>
      </c>
      <c r="D72" s="9">
        <v>1</v>
      </c>
      <c r="E72" s="22">
        <f>ROUND(C72*D72,2)</f>
        <v>74.06</v>
      </c>
      <c r="F72" s="11">
        <v>0</v>
      </c>
      <c r="G72" s="22">
        <f>ROUND(E72*F72,2)</f>
        <v>0</v>
      </c>
      <c r="H72" s="22">
        <f t="shared" si="4"/>
        <v>74.06</v>
      </c>
    </row>
    <row r="73" spans="1:8" x14ac:dyDescent="0.3">
      <c r="A73" s="7" t="s">
        <v>53</v>
      </c>
      <c r="C73" s="23"/>
      <c r="E73" s="23">
        <f>SUM(E70:E72)</f>
        <v>157.72</v>
      </c>
      <c r="G73" s="12">
        <f>SUM(G70:G72)</f>
        <v>0</v>
      </c>
      <c r="H73" s="12">
        <f t="shared" si="4"/>
        <v>157.72</v>
      </c>
    </row>
    <row r="74" spans="1:8" x14ac:dyDescent="0.3">
      <c r="A74" s="7" t="s">
        <v>54</v>
      </c>
      <c r="C74" s="23"/>
      <c r="E74" s="23">
        <f>+E66+E73</f>
        <v>900.66000000000008</v>
      </c>
      <c r="G74" s="12">
        <f>+G66+G73</f>
        <v>0</v>
      </c>
      <c r="H74" s="12">
        <f t="shared" si="4"/>
        <v>900.66</v>
      </c>
    </row>
    <row r="75" spans="1:8" x14ac:dyDescent="0.3">
      <c r="A75" s="7" t="s">
        <v>55</v>
      </c>
      <c r="C75" s="23"/>
      <c r="E75" s="23">
        <f>+E9-E74</f>
        <v>165.53999999999996</v>
      </c>
      <c r="G75" s="12">
        <f>+G9-G74</f>
        <v>0</v>
      </c>
      <c r="H75" s="12">
        <f t="shared" si="4"/>
        <v>165.54</v>
      </c>
    </row>
    <row r="76" spans="1:8" x14ac:dyDescent="0.3">
      <c r="A76" t="s">
        <v>120</v>
      </c>
      <c r="C76" s="23"/>
      <c r="E76" s="23"/>
    </row>
    <row r="77" spans="1:8" x14ac:dyDescent="0.3">
      <c r="A77" t="s">
        <v>425</v>
      </c>
      <c r="C77" s="23"/>
      <c r="E77" s="23"/>
    </row>
    <row r="78" spans="1:8" x14ac:dyDescent="0.3">
      <c r="C78" s="23"/>
      <c r="E78" s="23"/>
    </row>
    <row r="79" spans="1:8" x14ac:dyDescent="0.3">
      <c r="A79" s="7" t="s">
        <v>121</v>
      </c>
      <c r="C79" s="23"/>
      <c r="E79" s="23"/>
    </row>
    <row r="80" spans="1:8" x14ac:dyDescent="0.3">
      <c r="A80" s="7" t="s">
        <v>122</v>
      </c>
      <c r="C80" s="23"/>
      <c r="E80" s="23"/>
    </row>
    <row r="98" spans="1:9" x14ac:dyDescent="0.3">
      <c r="A98" t="str" cm="1">
        <f t="array" aca="1" ref="A98" ca="1">MID(CELL("filename",A1),FIND("]",CELL("filename",A1))+1,256)</f>
        <v>cotton17</v>
      </c>
    </row>
    <row r="99" spans="1:9" x14ac:dyDescent="0.3">
      <c r="A99" s="7" t="s">
        <v>50</v>
      </c>
      <c r="E99" s="25">
        <f>VLOOKUP(A99,$A$1:$H$98,5,FALSE)</f>
        <v>742.94</v>
      </c>
    </row>
    <row r="100" spans="1:9" x14ac:dyDescent="0.3">
      <c r="A100" s="7" t="s">
        <v>293</v>
      </c>
      <c r="E100" s="25">
        <f>VLOOKUP(A100,$A$1:$H$98,5,FALSE)</f>
        <v>157.72</v>
      </c>
    </row>
    <row r="101" spans="1:9" x14ac:dyDescent="0.3">
      <c r="A101" s="7" t="s">
        <v>294</v>
      </c>
      <c r="E101" s="25">
        <f t="shared" ref="E101:E102" si="5">VLOOKUP(A101,$A$1:$H$98,5,FALSE)</f>
        <v>900.66000000000008</v>
      </c>
    </row>
    <row r="102" spans="1:9" x14ac:dyDescent="0.3">
      <c r="A102" s="7" t="s">
        <v>55</v>
      </c>
      <c r="E102" s="25">
        <f t="shared" si="5"/>
        <v>165.53999999999996</v>
      </c>
    </row>
    <row r="103" spans="1:9" x14ac:dyDescent="0.3">
      <c r="A103" s="21" t="s">
        <v>255</v>
      </c>
    </row>
    <row r="104" spans="1:9" x14ac:dyDescent="0.3">
      <c r="A104" s="21" t="s">
        <v>255</v>
      </c>
    </row>
    <row r="105" spans="1:9" x14ac:dyDescent="0.3">
      <c r="A105" s="25">
        <f>E102</f>
        <v>165.53999999999996</v>
      </c>
      <c r="B105" s="25">
        <f ca="1">C105-Calculator!$B$16</f>
        <v>-0.15999999999999998</v>
      </c>
      <c r="C105" s="25">
        <f ca="1">D105-Calculator!$B$16</f>
        <v>0.14000000000000001</v>
      </c>
      <c r="D105" s="25">
        <f ca="1">E105-Calculator!$B$16</f>
        <v>0.44</v>
      </c>
      <c r="E105" s="25" cm="1">
        <f t="array" aca="1" ref="E105" ca="1">IF(MID(CELL("filename",A1),FIND("]",CELL("filename",A1))+1,256)=Calculator!AR2,Calculator!B15,C7)</f>
        <v>0.74</v>
      </c>
      <c r="F105" s="25">
        <f ca="1">E105+Calculator!$B$16</f>
        <v>1.04</v>
      </c>
      <c r="G105" s="25">
        <f ca="1">F105+Calculator!$B$16</f>
        <v>1.34</v>
      </c>
      <c r="H105" s="25">
        <f ca="1">G105+Calculator!$B$16</f>
        <v>1.6400000000000001</v>
      </c>
    </row>
    <row r="106" spans="1:9" x14ac:dyDescent="0.3">
      <c r="A106">
        <f ca="1">A107-Calculator!$B$12</f>
        <v>1185</v>
      </c>
      <c r="B106" s="12">
        <f t="dataTable" ref="B106:H112" dt2D="1" dtr="1" r1="C7" r2="D7" ca="1"/>
        <v>-912.06000000000006</v>
      </c>
      <c r="C106" s="12">
        <v>-1623.0600000000002</v>
      </c>
      <c r="D106" s="12">
        <v>-1978.56</v>
      </c>
      <c r="E106" s="12">
        <v>-1978.56</v>
      </c>
      <c r="F106" s="12">
        <v>-1623.0600000000002</v>
      </c>
      <c r="G106" s="12">
        <v>-912.06000000000006</v>
      </c>
      <c r="H106" s="12">
        <v>154.43999999999983</v>
      </c>
      <c r="I106" s="12"/>
    </row>
    <row r="107" spans="1:9" x14ac:dyDescent="0.3">
      <c r="A107">
        <f ca="1">A108-Calculator!$B$12</f>
        <v>1190</v>
      </c>
      <c r="B107" s="12">
        <v>-910.46</v>
      </c>
      <c r="C107" s="12">
        <v>-1615.46</v>
      </c>
      <c r="D107" s="12">
        <v>-1967.96</v>
      </c>
      <c r="E107" s="12">
        <v>-1967.96</v>
      </c>
      <c r="F107" s="12">
        <v>-1615.46</v>
      </c>
      <c r="G107" s="12">
        <v>-910.46</v>
      </c>
      <c r="H107" s="12">
        <v>147.03999999999996</v>
      </c>
      <c r="I107" s="12"/>
    </row>
    <row r="108" spans="1:9" x14ac:dyDescent="0.3">
      <c r="A108">
        <f ca="1">A109-Calculator!$B$12</f>
        <v>1195</v>
      </c>
      <c r="B108" s="12">
        <v>-909.66000000000008</v>
      </c>
      <c r="C108" s="12">
        <v>-1611.66</v>
      </c>
      <c r="D108" s="12">
        <v>-1962.66</v>
      </c>
      <c r="E108" s="12">
        <v>-1962.66</v>
      </c>
      <c r="F108" s="12">
        <v>-1611.66</v>
      </c>
      <c r="G108" s="12">
        <v>-909.66000000000008</v>
      </c>
      <c r="H108" s="12">
        <v>143.33999999999992</v>
      </c>
      <c r="I108" s="12"/>
    </row>
    <row r="109" spans="1:9" x14ac:dyDescent="0.3">
      <c r="A109" cm="1">
        <f t="array" aca="1" ref="A109" ca="1">IF(MID(CELL("filename",A1),FIND("]",CELL("filename",A1))+1,256)=Calculator!AR2,Calculator!B11,D7)</f>
        <v>1200</v>
      </c>
      <c r="B109" s="12">
        <v>-909.66000000000008</v>
      </c>
      <c r="C109" s="12">
        <v>-1611.66</v>
      </c>
      <c r="D109" s="12">
        <v>-1962.66</v>
      </c>
      <c r="E109" s="12">
        <v>-1962.66</v>
      </c>
      <c r="F109" s="12">
        <v>-1611.66</v>
      </c>
      <c r="G109" s="12">
        <v>-909.66000000000008</v>
      </c>
      <c r="H109" s="12">
        <v>143.33999999999992</v>
      </c>
      <c r="I109" s="12"/>
    </row>
    <row r="110" spans="1:9" x14ac:dyDescent="0.3">
      <c r="A110">
        <f ca="1">A109+Calculator!$B$12</f>
        <v>1205</v>
      </c>
      <c r="B110" s="12">
        <v>-910.46</v>
      </c>
      <c r="C110" s="12">
        <v>-1615.46</v>
      </c>
      <c r="D110" s="12">
        <v>-1967.96</v>
      </c>
      <c r="E110" s="12">
        <v>-1967.96</v>
      </c>
      <c r="F110" s="12">
        <v>-1615.46</v>
      </c>
      <c r="G110" s="12">
        <v>-910.46</v>
      </c>
      <c r="H110" s="12">
        <v>147.03999999999996</v>
      </c>
      <c r="I110" s="12"/>
    </row>
    <row r="111" spans="1:9" x14ac:dyDescent="0.3">
      <c r="A111">
        <f ca="1">A110+Calculator!$B$12</f>
        <v>1210</v>
      </c>
      <c r="B111" s="12">
        <v>-912.06000000000006</v>
      </c>
      <c r="C111" s="12">
        <v>-1623.0600000000002</v>
      </c>
      <c r="D111" s="12">
        <v>-1978.56</v>
      </c>
      <c r="E111" s="12">
        <v>-1978.56</v>
      </c>
      <c r="F111" s="12">
        <v>-1623.0600000000002</v>
      </c>
      <c r="G111" s="12">
        <v>-912.06000000000006</v>
      </c>
      <c r="H111" s="12">
        <v>154.43999999999983</v>
      </c>
      <c r="I111" s="12"/>
    </row>
    <row r="112" spans="1:9" x14ac:dyDescent="0.3">
      <c r="A112">
        <f ca="1">A111+Calculator!$B$12</f>
        <v>1215</v>
      </c>
      <c r="B112" s="12">
        <v>-914.46</v>
      </c>
      <c r="C112" s="12">
        <v>-1634.46</v>
      </c>
      <c r="D112" s="12">
        <v>-1994.46</v>
      </c>
      <c r="E112" s="12">
        <v>-1994.46</v>
      </c>
      <c r="F112" s="12">
        <v>-1634.46</v>
      </c>
      <c r="G112" s="12">
        <v>-914.46</v>
      </c>
      <c r="H112" s="12">
        <v>165.53999999999996</v>
      </c>
      <c r="I112" s="12"/>
    </row>
    <row r="114" spans="1:14" x14ac:dyDescent="0.3">
      <c r="K114" s="21"/>
    </row>
    <row r="115" spans="1:14" x14ac:dyDescent="0.3">
      <c r="A115" s="21" t="s">
        <v>256</v>
      </c>
    </row>
    <row r="116" spans="1:14" x14ac:dyDescent="0.3">
      <c r="A116" s="25">
        <f>E102</f>
        <v>165.53999999999996</v>
      </c>
      <c r="B116">
        <f ca="1">C116-Calculator!$C$28</f>
        <v>0.41000000000000003</v>
      </c>
      <c r="C116">
        <f ca="1">D116-Calculator!$C$28</f>
        <v>0.52</v>
      </c>
      <c r="D116">
        <f ca="1">E116-Calculator!$C$28</f>
        <v>0.63</v>
      </c>
      <c r="E116" cm="1">
        <f t="array" aca="1" ref="E116" ca="1">IF(MID(CELL("filename",A1),FIND("]",CELL("filename",A1))+1,256)=Calculator!AS2,Calculator!B28,C7)</f>
        <v>0.74</v>
      </c>
      <c r="F116">
        <f ca="1">E116+Calculator!$C$28</f>
        <v>0.85</v>
      </c>
      <c r="G116">
        <f ca="1">F116+Calculator!$C$28</f>
        <v>0.96</v>
      </c>
      <c r="H116">
        <f ca="1">G116+Calculator!$C$28</f>
        <v>1.07</v>
      </c>
      <c r="N116" s="12"/>
    </row>
    <row r="117" spans="1:14" x14ac:dyDescent="0.3">
      <c r="A117">
        <f ca="1">A118-Calculator!$B$25</f>
        <v>1185</v>
      </c>
      <c r="B117" s="12">
        <f t="dataTable" ref="B117:H123" dt2D="1" dtr="1" r1="C7" r2="D7" ca="1"/>
        <v>-236.61000000000013</v>
      </c>
      <c r="C117" s="12">
        <v>-497.31000000000006</v>
      </c>
      <c r="D117" s="12">
        <v>-627.66000000000008</v>
      </c>
      <c r="E117" s="12">
        <v>-627.66000000000008</v>
      </c>
      <c r="F117" s="12">
        <v>-497.31000000000006</v>
      </c>
      <c r="G117" s="12">
        <v>-236.61000000000013</v>
      </c>
      <c r="H117" s="12">
        <v>154.43999999999983</v>
      </c>
      <c r="N117" s="12"/>
    </row>
    <row r="118" spans="1:14" x14ac:dyDescent="0.3">
      <c r="A118">
        <f ca="1">A119-Calculator!$B$25</f>
        <v>1190</v>
      </c>
      <c r="B118" s="12">
        <v>-240.71000000000004</v>
      </c>
      <c r="C118" s="12">
        <v>-499.21000000000009</v>
      </c>
      <c r="D118" s="12">
        <v>-628.46</v>
      </c>
      <c r="E118" s="12">
        <v>-628.46</v>
      </c>
      <c r="F118" s="12">
        <v>-499.21000000000009</v>
      </c>
      <c r="G118" s="12">
        <v>-240.71000000000004</v>
      </c>
      <c r="H118" s="12">
        <v>147.03999999999996</v>
      </c>
      <c r="N118" s="12"/>
    </row>
    <row r="119" spans="1:14" x14ac:dyDescent="0.3">
      <c r="A119">
        <f ca="1">A120-Calculator!$B$25</f>
        <v>1195</v>
      </c>
      <c r="B119" s="12">
        <v>-242.7600000000001</v>
      </c>
      <c r="C119" s="12">
        <v>-500.16000000000008</v>
      </c>
      <c r="D119" s="12">
        <v>-628.86000000000013</v>
      </c>
      <c r="E119" s="12">
        <v>-628.86000000000013</v>
      </c>
      <c r="F119" s="12">
        <v>-500.16000000000008</v>
      </c>
      <c r="G119" s="12">
        <v>-242.7600000000001</v>
      </c>
      <c r="H119" s="12">
        <v>143.33999999999992</v>
      </c>
      <c r="N119" s="12"/>
    </row>
    <row r="120" spans="1:14" x14ac:dyDescent="0.3">
      <c r="A120" cm="1">
        <f t="array" aca="1" ref="A120" ca="1">IF(MID(CELL("filename",A1),FIND("]",CELL("filename",A1))+1,256)=Calculator!AS2,Calculator!B24,D7)</f>
        <v>1200</v>
      </c>
      <c r="B120" s="12">
        <v>-242.7600000000001</v>
      </c>
      <c r="C120" s="12">
        <v>-500.16000000000008</v>
      </c>
      <c r="D120" s="12">
        <v>-628.86000000000013</v>
      </c>
      <c r="E120" s="12">
        <v>-628.86000000000013</v>
      </c>
      <c r="F120" s="12">
        <v>-500.16000000000008</v>
      </c>
      <c r="G120" s="12">
        <v>-242.7600000000001</v>
      </c>
      <c r="H120" s="12">
        <v>143.33999999999992</v>
      </c>
      <c r="N120" s="12"/>
    </row>
    <row r="121" spans="1:14" x14ac:dyDescent="0.3">
      <c r="A121">
        <f ca="1">A120+Calculator!$B$25</f>
        <v>1205</v>
      </c>
      <c r="B121" s="12">
        <v>-240.71000000000004</v>
      </c>
      <c r="C121" s="12">
        <v>-499.21000000000009</v>
      </c>
      <c r="D121" s="12">
        <v>-628.46</v>
      </c>
      <c r="E121" s="12">
        <v>-628.46</v>
      </c>
      <c r="F121" s="12">
        <v>-499.21000000000009</v>
      </c>
      <c r="G121" s="12">
        <v>-240.71000000000004</v>
      </c>
      <c r="H121" s="12">
        <v>147.03999999999996</v>
      </c>
      <c r="N121" s="12"/>
    </row>
    <row r="122" spans="1:14" x14ac:dyDescent="0.3">
      <c r="A122">
        <f ca="1">A121+Calculator!$B$25</f>
        <v>1210</v>
      </c>
      <c r="B122" s="12">
        <v>-236.61000000000013</v>
      </c>
      <c r="C122" s="12">
        <v>-497.31000000000006</v>
      </c>
      <c r="D122" s="12">
        <v>-627.66000000000008</v>
      </c>
      <c r="E122" s="12">
        <v>-627.66000000000008</v>
      </c>
      <c r="F122" s="12">
        <v>-497.31000000000006</v>
      </c>
      <c r="G122" s="12">
        <v>-236.61000000000013</v>
      </c>
      <c r="H122" s="12">
        <v>154.43999999999983</v>
      </c>
      <c r="N122" s="12"/>
    </row>
    <row r="123" spans="1:14" x14ac:dyDescent="0.3">
      <c r="A123">
        <f ca="1">A122+Calculator!$B$25</f>
        <v>1215</v>
      </c>
      <c r="B123" s="12">
        <v>-230.46000000000004</v>
      </c>
      <c r="C123" s="12">
        <v>-494.46000000000009</v>
      </c>
      <c r="D123" s="12">
        <v>-626.46</v>
      </c>
      <c r="E123" s="12">
        <v>-626.46</v>
      </c>
      <c r="F123" s="12">
        <v>-494.46000000000009</v>
      </c>
      <c r="G123" s="12">
        <v>-230.46000000000004</v>
      </c>
      <c r="H123" s="12">
        <v>165.53999999999996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B8C45-FE03-4587-BFE9-183F50389E99}">
  <dimension ref="A1:N123"/>
  <sheetViews>
    <sheetView topLeftCell="A106" workbookViewId="0">
      <selection activeCell="N118" sqref="N118"/>
    </sheetView>
  </sheetViews>
  <sheetFormatPr defaultRowHeight="14.4" x14ac:dyDescent="0.3"/>
  <cols>
    <col min="1" max="1" width="18.44140625" customWidth="1"/>
    <col min="2" max="2" width="10.44140625" customWidth="1"/>
    <col min="3" max="3" width="10.77734375" customWidth="1"/>
    <col min="4" max="4" width="12.21875" customWidth="1"/>
    <col min="5" max="5" width="10.21875" customWidth="1"/>
    <col min="6" max="6" width="11.77734375" customWidth="1"/>
    <col min="7" max="7" width="10.33203125" customWidth="1"/>
  </cols>
  <sheetData>
    <row r="1" spans="1:8" x14ac:dyDescent="0.3">
      <c r="A1" s="80" t="s">
        <v>151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156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439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3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3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3">
      <c r="A10" t="s">
        <v>12</v>
      </c>
      <c r="C10" s="23"/>
      <c r="E10" s="23"/>
    </row>
    <row r="11" spans="1:8" x14ac:dyDescent="0.3">
      <c r="A11" s="7" t="s">
        <v>13</v>
      </c>
      <c r="C11" s="23"/>
      <c r="E11" s="23"/>
    </row>
    <row r="12" spans="1:8" x14ac:dyDescent="0.3">
      <c r="A12" s="13" t="s">
        <v>17</v>
      </c>
      <c r="C12" s="23"/>
      <c r="E12" s="23"/>
    </row>
    <row r="13" spans="1:8" x14ac:dyDescent="0.3">
      <c r="A13" s="14" t="s">
        <v>66</v>
      </c>
      <c r="B13" s="14" t="s">
        <v>18</v>
      </c>
      <c r="C13" s="15">
        <v>1.1399999999999999</v>
      </c>
      <c r="D13" s="14">
        <v>2.2999999999999998</v>
      </c>
      <c r="E13" s="23">
        <f>ROUND(C13*D13,2)</f>
        <v>2.62</v>
      </c>
      <c r="F13" s="16">
        <v>0</v>
      </c>
      <c r="G13" s="23">
        <f>ROUND(E13*F13,2)</f>
        <v>0</v>
      </c>
      <c r="H13" s="23">
        <f>ROUND(E13-G13,2)</f>
        <v>2.62</v>
      </c>
    </row>
    <row r="14" spans="1:8" x14ac:dyDescent="0.3">
      <c r="A14" s="14" t="s">
        <v>67</v>
      </c>
      <c r="B14" s="14" t="s">
        <v>26</v>
      </c>
      <c r="C14" s="15">
        <v>3.38</v>
      </c>
      <c r="D14" s="14">
        <v>2.3125</v>
      </c>
      <c r="E14" s="23">
        <f>ROUND(C14*D14,2)</f>
        <v>7.82</v>
      </c>
      <c r="F14" s="16">
        <v>0</v>
      </c>
      <c r="G14" s="23">
        <f>ROUND(E14*F14,2)</f>
        <v>0</v>
      </c>
      <c r="H14" s="23">
        <f>ROUND(E14-G14,2)</f>
        <v>7.82</v>
      </c>
    </row>
    <row r="15" spans="1:8" x14ac:dyDescent="0.3">
      <c r="A15" s="14" t="s">
        <v>68</v>
      </c>
      <c r="B15" s="14" t="s">
        <v>26</v>
      </c>
      <c r="C15" s="15">
        <v>11.25</v>
      </c>
      <c r="D15" s="14">
        <v>0.5</v>
      </c>
      <c r="E15" s="23">
        <f>ROUND(C15*D15,2)</f>
        <v>5.63</v>
      </c>
      <c r="F15" s="16">
        <v>0</v>
      </c>
      <c r="G15" s="23">
        <f>ROUND(E15*F15,2)</f>
        <v>0</v>
      </c>
      <c r="H15" s="23">
        <f>ROUND(E15-G15,2)</f>
        <v>5.63</v>
      </c>
    </row>
    <row r="16" spans="1:8" x14ac:dyDescent="0.3">
      <c r="A16" s="13" t="s">
        <v>69</v>
      </c>
      <c r="C16" s="23"/>
      <c r="E16" s="23"/>
    </row>
    <row r="17" spans="1:8" x14ac:dyDescent="0.3">
      <c r="A17" s="14" t="s">
        <v>70</v>
      </c>
      <c r="B17" s="14" t="s">
        <v>29</v>
      </c>
      <c r="C17" s="15">
        <v>0.11</v>
      </c>
      <c r="D17" s="14">
        <v>1000</v>
      </c>
      <c r="E17" s="23">
        <f>ROUND(C17*D17,2)</f>
        <v>110</v>
      </c>
      <c r="F17" s="16">
        <v>0</v>
      </c>
      <c r="G17" s="23">
        <f>ROUND(E17*F17,2)</f>
        <v>0</v>
      </c>
      <c r="H17" s="23">
        <f>ROUND(E17-G17,2)</f>
        <v>110</v>
      </c>
    </row>
    <row r="18" spans="1:8" x14ac:dyDescent="0.3">
      <c r="A18" s="13" t="s">
        <v>20</v>
      </c>
      <c r="C18" s="23"/>
      <c r="E18" s="23"/>
    </row>
    <row r="19" spans="1:8" x14ac:dyDescent="0.3">
      <c r="A19" s="14" t="s">
        <v>22</v>
      </c>
      <c r="B19" s="14" t="s">
        <v>21</v>
      </c>
      <c r="C19" s="15">
        <v>36.200000000000003</v>
      </c>
      <c r="D19" s="14">
        <v>1.5</v>
      </c>
      <c r="E19" s="23">
        <f>ROUND(C19*D19,2)</f>
        <v>54.3</v>
      </c>
      <c r="F19" s="16">
        <v>0</v>
      </c>
      <c r="G19" s="23">
        <f>ROUND(E19*F19,2)</f>
        <v>0</v>
      </c>
      <c r="H19" s="23">
        <f>ROUND(E19-G19,2)</f>
        <v>54.3</v>
      </c>
    </row>
    <row r="20" spans="1:8" x14ac:dyDescent="0.3">
      <c r="A20" s="14" t="s">
        <v>103</v>
      </c>
      <c r="B20" s="14" t="s">
        <v>19</v>
      </c>
      <c r="C20" s="15">
        <v>4</v>
      </c>
      <c r="D20" s="14">
        <v>28.933199999999999</v>
      </c>
      <c r="E20" s="23">
        <f>ROUND(C20*D20,2)</f>
        <v>115.73</v>
      </c>
      <c r="F20" s="16">
        <v>0</v>
      </c>
      <c r="G20" s="23">
        <f>ROUND(E20*F20,2)</f>
        <v>0</v>
      </c>
      <c r="H20" s="23">
        <f>ROUND(E20-G20,2)</f>
        <v>115.73</v>
      </c>
    </row>
    <row r="21" spans="1:8" x14ac:dyDescent="0.3">
      <c r="A21" s="13" t="s">
        <v>23</v>
      </c>
      <c r="C21" s="23"/>
      <c r="E21" s="23"/>
    </row>
    <row r="22" spans="1:8" x14ac:dyDescent="0.3">
      <c r="A22" s="14" t="s">
        <v>71</v>
      </c>
      <c r="B22" s="14" t="s">
        <v>48</v>
      </c>
      <c r="C22" s="15">
        <v>20</v>
      </c>
      <c r="D22" s="14">
        <v>1</v>
      </c>
      <c r="E22" s="23">
        <f>ROUND(C22*D22,2)</f>
        <v>20</v>
      </c>
      <c r="F22" s="16">
        <v>0</v>
      </c>
      <c r="G22" s="23">
        <f>ROUND(E22*F22,2)</f>
        <v>0</v>
      </c>
      <c r="H22" s="23">
        <f>ROUND(E22-G22,2)</f>
        <v>20</v>
      </c>
    </row>
    <row r="23" spans="1:8" x14ac:dyDescent="0.3">
      <c r="A23" s="13" t="s">
        <v>24</v>
      </c>
      <c r="C23" s="23"/>
      <c r="E23" s="23"/>
    </row>
    <row r="24" spans="1:8" x14ac:dyDescent="0.3">
      <c r="A24" s="14" t="s">
        <v>59</v>
      </c>
      <c r="B24" s="14" t="s">
        <v>26</v>
      </c>
      <c r="C24" s="15">
        <v>14.29</v>
      </c>
      <c r="D24" s="14">
        <v>0.5</v>
      </c>
      <c r="E24" s="23">
        <f t="shared" ref="E24:E29" si="0">ROUND(C24*D24,2)</f>
        <v>7.15</v>
      </c>
      <c r="F24" s="16">
        <v>0</v>
      </c>
      <c r="G24" s="23">
        <f t="shared" ref="G24:G29" si="1">ROUND(E24*F24,2)</f>
        <v>0</v>
      </c>
      <c r="H24" s="23">
        <f t="shared" ref="H24:H29" si="2">ROUND(E24-G24,2)</f>
        <v>7.15</v>
      </c>
    </row>
    <row r="25" spans="1:8" x14ac:dyDescent="0.3">
      <c r="A25" s="14" t="s">
        <v>25</v>
      </c>
      <c r="B25" s="14" t="s">
        <v>18</v>
      </c>
      <c r="C25" s="15">
        <v>0.25</v>
      </c>
      <c r="D25" s="14">
        <v>32</v>
      </c>
      <c r="E25" s="23">
        <f t="shared" si="0"/>
        <v>8</v>
      </c>
      <c r="F25" s="16">
        <v>0</v>
      </c>
      <c r="G25" s="23">
        <f t="shared" si="1"/>
        <v>0</v>
      </c>
      <c r="H25" s="23">
        <f t="shared" si="2"/>
        <v>8</v>
      </c>
    </row>
    <row r="26" spans="1:8" x14ac:dyDescent="0.3">
      <c r="A26" s="14" t="s">
        <v>105</v>
      </c>
      <c r="B26" s="14" t="s">
        <v>18</v>
      </c>
      <c r="C26" s="15">
        <v>0.33</v>
      </c>
      <c r="D26" s="14">
        <v>48</v>
      </c>
      <c r="E26" s="23">
        <f t="shared" si="0"/>
        <v>15.84</v>
      </c>
      <c r="F26" s="16">
        <v>0</v>
      </c>
      <c r="G26" s="23">
        <f t="shared" si="1"/>
        <v>0</v>
      </c>
      <c r="H26" s="23">
        <f t="shared" si="2"/>
        <v>15.84</v>
      </c>
    </row>
    <row r="27" spans="1:8" x14ac:dyDescent="0.3">
      <c r="A27" s="14" t="s">
        <v>106</v>
      </c>
      <c r="B27" s="14" t="s">
        <v>26</v>
      </c>
      <c r="C27" s="15">
        <v>5.24</v>
      </c>
      <c r="D27" s="14">
        <v>2</v>
      </c>
      <c r="E27" s="23">
        <f t="shared" si="0"/>
        <v>10.48</v>
      </c>
      <c r="F27" s="16">
        <v>0</v>
      </c>
      <c r="G27" s="23">
        <f t="shared" si="1"/>
        <v>0</v>
      </c>
      <c r="H27" s="23">
        <f t="shared" si="2"/>
        <v>10.48</v>
      </c>
    </row>
    <row r="28" spans="1:8" x14ac:dyDescent="0.3">
      <c r="A28" s="14" t="s">
        <v>392</v>
      </c>
      <c r="B28" s="14" t="s">
        <v>26</v>
      </c>
      <c r="C28" s="15">
        <v>5.92</v>
      </c>
      <c r="D28" s="14">
        <v>7</v>
      </c>
      <c r="E28" s="23">
        <f t="shared" si="0"/>
        <v>41.44</v>
      </c>
      <c r="F28" s="16">
        <v>0</v>
      </c>
      <c r="G28" s="23">
        <f t="shared" si="1"/>
        <v>0</v>
      </c>
      <c r="H28" s="23">
        <f t="shared" si="2"/>
        <v>41.44</v>
      </c>
    </row>
    <row r="29" spans="1:8" x14ac:dyDescent="0.3">
      <c r="A29" s="14" t="s">
        <v>74</v>
      </c>
      <c r="B29" s="14" t="s">
        <v>26</v>
      </c>
      <c r="C29" s="15">
        <v>10.75</v>
      </c>
      <c r="D29" s="14">
        <v>2</v>
      </c>
      <c r="E29" s="23">
        <f t="shared" si="0"/>
        <v>21.5</v>
      </c>
      <c r="F29" s="16">
        <v>0</v>
      </c>
      <c r="G29" s="23">
        <f t="shared" si="1"/>
        <v>0</v>
      </c>
      <c r="H29" s="23">
        <f t="shared" si="2"/>
        <v>21.5</v>
      </c>
    </row>
    <row r="30" spans="1:8" x14ac:dyDescent="0.3">
      <c r="A30" s="13" t="s">
        <v>27</v>
      </c>
      <c r="C30" s="23"/>
      <c r="E30" s="23"/>
    </row>
    <row r="31" spans="1:8" x14ac:dyDescent="0.3">
      <c r="A31" s="14" t="s">
        <v>78</v>
      </c>
      <c r="B31" s="14" t="s">
        <v>29</v>
      </c>
      <c r="C31" s="15">
        <v>8.25</v>
      </c>
      <c r="D31" s="14">
        <v>2</v>
      </c>
      <c r="E31" s="23">
        <f>ROUND(C31*D31,2)</f>
        <v>16.5</v>
      </c>
      <c r="F31" s="16">
        <v>0</v>
      </c>
      <c r="G31" s="23">
        <f>ROUND(E31*F31,2)</f>
        <v>0</v>
      </c>
      <c r="H31" s="23">
        <f>ROUND(E31-G31,2)</f>
        <v>16.5</v>
      </c>
    </row>
    <row r="32" spans="1:8" x14ac:dyDescent="0.3">
      <c r="A32" s="14" t="s">
        <v>107</v>
      </c>
      <c r="B32" s="14" t="s">
        <v>18</v>
      </c>
      <c r="C32" s="15">
        <v>1.51</v>
      </c>
      <c r="D32" s="14">
        <v>3.2</v>
      </c>
      <c r="E32" s="23">
        <f>ROUND(C32*D32,2)</f>
        <v>4.83</v>
      </c>
      <c r="F32" s="16">
        <v>0</v>
      </c>
      <c r="G32" s="23">
        <f>ROUND(E32*F32,2)</f>
        <v>0</v>
      </c>
      <c r="H32" s="23">
        <f>ROUND(E32-G32,2)</f>
        <v>4.83</v>
      </c>
    </row>
    <row r="33" spans="1:8" x14ac:dyDescent="0.3">
      <c r="A33" s="14" t="s">
        <v>79</v>
      </c>
      <c r="B33" s="14" t="s">
        <v>18</v>
      </c>
      <c r="C33" s="15">
        <v>5.95</v>
      </c>
      <c r="D33" s="14">
        <v>2</v>
      </c>
      <c r="E33" s="23">
        <f>ROUND(C33*D33,2)</f>
        <v>11.9</v>
      </c>
      <c r="F33" s="16">
        <v>0</v>
      </c>
      <c r="G33" s="23">
        <f>ROUND(E33*F33,2)</f>
        <v>0</v>
      </c>
      <c r="H33" s="23">
        <f>ROUND(E33-G33,2)</f>
        <v>11.9</v>
      </c>
    </row>
    <row r="34" spans="1:8" x14ac:dyDescent="0.3">
      <c r="A34" s="14" t="s">
        <v>112</v>
      </c>
      <c r="B34" s="14" t="s">
        <v>48</v>
      </c>
      <c r="C34" s="15">
        <v>15</v>
      </c>
      <c r="D34" s="14">
        <v>1</v>
      </c>
      <c r="E34" s="23">
        <f>ROUND(C34*D34,2)</f>
        <v>15</v>
      </c>
      <c r="F34" s="16">
        <v>0</v>
      </c>
      <c r="G34" s="23">
        <f>ROUND(E34*F34,2)</f>
        <v>0</v>
      </c>
      <c r="H34" s="23">
        <f>ROUND(E34-G34,2)</f>
        <v>15</v>
      </c>
    </row>
    <row r="35" spans="1:8" x14ac:dyDescent="0.3">
      <c r="A35" s="13" t="s">
        <v>33</v>
      </c>
      <c r="C35" s="23"/>
      <c r="E35" s="23"/>
    </row>
    <row r="36" spans="1:8" x14ac:dyDescent="0.3">
      <c r="A36" s="14" t="s">
        <v>393</v>
      </c>
      <c r="B36" s="14" t="s">
        <v>60</v>
      </c>
      <c r="C36" s="15">
        <v>2.4300000000000002</v>
      </c>
      <c r="D36" s="14">
        <v>45</v>
      </c>
      <c r="E36" s="23">
        <f>ROUND(C36*D36,2)</f>
        <v>109.35</v>
      </c>
      <c r="F36" s="16">
        <v>0</v>
      </c>
      <c r="G36" s="23">
        <f>ROUND(E36*F36,2)</f>
        <v>0</v>
      </c>
      <c r="H36" s="23">
        <f>ROUND(E36-G36,2)</f>
        <v>109.35</v>
      </c>
    </row>
    <row r="37" spans="1:8" x14ac:dyDescent="0.3">
      <c r="A37" s="13" t="s">
        <v>85</v>
      </c>
      <c r="C37" s="23"/>
      <c r="E37" s="23"/>
    </row>
    <row r="38" spans="1:8" x14ac:dyDescent="0.3">
      <c r="A38" s="14" t="s">
        <v>86</v>
      </c>
      <c r="B38" s="14" t="s">
        <v>18</v>
      </c>
      <c r="C38" s="15">
        <v>7.0000000000000007E-2</v>
      </c>
      <c r="D38" s="14">
        <v>32</v>
      </c>
      <c r="E38" s="23">
        <f>ROUND(C38*D38,2)</f>
        <v>2.2400000000000002</v>
      </c>
      <c r="F38" s="16">
        <v>0</v>
      </c>
      <c r="G38" s="23">
        <f>ROUND(E38*F38,2)</f>
        <v>0</v>
      </c>
      <c r="H38" s="23">
        <f>ROUND(E38-G38,2)</f>
        <v>2.2400000000000002</v>
      </c>
    </row>
    <row r="39" spans="1:8" x14ac:dyDescent="0.3">
      <c r="A39" s="13" t="s">
        <v>114</v>
      </c>
      <c r="C39" s="23"/>
      <c r="E39" s="23"/>
    </row>
    <row r="40" spans="1:8" x14ac:dyDescent="0.3">
      <c r="A40" s="14" t="s">
        <v>115</v>
      </c>
      <c r="B40" s="14" t="s">
        <v>26</v>
      </c>
      <c r="C40" s="15">
        <v>3.3</v>
      </c>
      <c r="D40" s="14">
        <v>0.4</v>
      </c>
      <c r="E40" s="23">
        <f>ROUND(C40*D40,2)</f>
        <v>1.32</v>
      </c>
      <c r="F40" s="16">
        <v>0</v>
      </c>
      <c r="G40" s="23">
        <f>ROUND(E40*F40,2)</f>
        <v>0</v>
      </c>
      <c r="H40" s="23">
        <f>ROUND(E40-G40,2)</f>
        <v>1.32</v>
      </c>
    </row>
    <row r="41" spans="1:8" x14ac:dyDescent="0.3">
      <c r="A41" s="13" t="s">
        <v>61</v>
      </c>
      <c r="C41" s="23"/>
      <c r="E41" s="23"/>
    </row>
    <row r="42" spans="1:8" x14ac:dyDescent="0.3">
      <c r="A42" s="14" t="s">
        <v>62</v>
      </c>
      <c r="B42" s="14" t="s">
        <v>48</v>
      </c>
      <c r="C42" s="15">
        <v>7.5</v>
      </c>
      <c r="D42" s="14">
        <v>1</v>
      </c>
      <c r="E42" s="23">
        <f>ROUND(C42*D42,2)</f>
        <v>7.5</v>
      </c>
      <c r="F42" s="16">
        <v>0</v>
      </c>
      <c r="G42" s="23">
        <f>ROUND(E42*F42,2)</f>
        <v>0</v>
      </c>
      <c r="H42" s="23">
        <f>ROUND(E42-G42,2)</f>
        <v>7.5</v>
      </c>
    </row>
    <row r="43" spans="1:8" x14ac:dyDescent="0.3">
      <c r="A43" s="13" t="s">
        <v>87</v>
      </c>
      <c r="C43" s="23"/>
      <c r="E43" s="23"/>
    </row>
    <row r="44" spans="1:8" x14ac:dyDescent="0.3">
      <c r="A44" s="14" t="s">
        <v>88</v>
      </c>
      <c r="B44" s="14" t="s">
        <v>48</v>
      </c>
      <c r="C44" s="15">
        <v>1</v>
      </c>
      <c r="D44" s="14">
        <v>1</v>
      </c>
      <c r="E44" s="23">
        <f>ROUND(C44*D44,2)</f>
        <v>1</v>
      </c>
      <c r="F44" s="16">
        <v>0</v>
      </c>
      <c r="G44" s="23">
        <f>ROUND(E44*F44,2)</f>
        <v>0</v>
      </c>
      <c r="H44" s="23">
        <f>ROUND(E44-G44,2)</f>
        <v>1</v>
      </c>
    </row>
    <row r="45" spans="1:8" x14ac:dyDescent="0.3">
      <c r="A45" s="13" t="s">
        <v>34</v>
      </c>
      <c r="C45" s="23"/>
      <c r="E45" s="23"/>
    </row>
    <row r="46" spans="1:8" x14ac:dyDescent="0.3">
      <c r="A46" s="14" t="s">
        <v>35</v>
      </c>
      <c r="B46" s="14" t="s">
        <v>36</v>
      </c>
      <c r="C46" s="15">
        <v>65</v>
      </c>
      <c r="D46" s="14">
        <v>0.66600000000000004</v>
      </c>
      <c r="E46" s="23">
        <f>ROUND(C46*D46,2)</f>
        <v>43.29</v>
      </c>
      <c r="F46" s="16">
        <v>0</v>
      </c>
      <c r="G46" s="23">
        <f>ROUND(E46*F46,2)</f>
        <v>0</v>
      </c>
      <c r="H46" s="23">
        <f>ROUND(E46-G46,2)</f>
        <v>43.29</v>
      </c>
    </row>
    <row r="47" spans="1:8" x14ac:dyDescent="0.3">
      <c r="A47" s="13" t="s">
        <v>116</v>
      </c>
      <c r="C47" s="23"/>
      <c r="E47" s="23"/>
    </row>
    <row r="48" spans="1:8" x14ac:dyDescent="0.3">
      <c r="A48" s="14" t="s">
        <v>117</v>
      </c>
      <c r="B48" s="14" t="s">
        <v>48</v>
      </c>
      <c r="C48" s="15">
        <v>8</v>
      </c>
      <c r="D48" s="14">
        <v>1</v>
      </c>
      <c r="E48" s="23">
        <f>ROUND(C48*D48,2)</f>
        <v>8</v>
      </c>
      <c r="F48" s="16">
        <v>0</v>
      </c>
      <c r="G48" s="23">
        <f>ROUND(E48*F48,2)</f>
        <v>0</v>
      </c>
      <c r="H48" s="23">
        <f>ROUND(E48-G48,2)</f>
        <v>8</v>
      </c>
    </row>
    <row r="49" spans="1:8" x14ac:dyDescent="0.3">
      <c r="A49" s="13" t="s">
        <v>118</v>
      </c>
      <c r="C49" s="23"/>
      <c r="E49" s="23"/>
    </row>
    <row r="50" spans="1:8" x14ac:dyDescent="0.3">
      <c r="A50" s="14" t="s">
        <v>119</v>
      </c>
      <c r="B50" s="14" t="s">
        <v>48</v>
      </c>
      <c r="C50" s="15">
        <v>10</v>
      </c>
      <c r="D50" s="14">
        <v>0.33300000000000002</v>
      </c>
      <c r="E50" s="23">
        <f>ROUND(C50*D50,2)</f>
        <v>3.33</v>
      </c>
      <c r="F50" s="16">
        <v>0</v>
      </c>
      <c r="G50" s="23">
        <f>ROUND(E50*F50,2)</f>
        <v>0</v>
      </c>
      <c r="H50" s="23">
        <f>ROUND(E50-G50,2)</f>
        <v>3.33</v>
      </c>
    </row>
    <row r="51" spans="1:8" x14ac:dyDescent="0.3">
      <c r="A51" s="13" t="s">
        <v>37</v>
      </c>
      <c r="C51" s="23"/>
      <c r="E51" s="23"/>
    </row>
    <row r="52" spans="1:8" x14ac:dyDescent="0.3">
      <c r="A52" s="14" t="s">
        <v>38</v>
      </c>
      <c r="B52" s="14" t="s">
        <v>39</v>
      </c>
      <c r="C52" s="15">
        <v>17.940000000000001</v>
      </c>
      <c r="D52" s="14">
        <v>0.42680000000000001</v>
      </c>
      <c r="E52" s="23">
        <f>ROUND(C52*D52,2)</f>
        <v>7.66</v>
      </c>
      <c r="F52" s="16">
        <v>0</v>
      </c>
      <c r="G52" s="23">
        <f>ROUND(E52*F52,2)</f>
        <v>0</v>
      </c>
      <c r="H52" s="23">
        <f>ROUND(E52-G52,2)</f>
        <v>7.66</v>
      </c>
    </row>
    <row r="53" spans="1:8" x14ac:dyDescent="0.3">
      <c r="A53" s="14" t="s">
        <v>91</v>
      </c>
      <c r="B53" s="14" t="s">
        <v>39</v>
      </c>
      <c r="C53" s="15">
        <v>17.940000000000001</v>
      </c>
      <c r="D53" s="14">
        <v>0.2722</v>
      </c>
      <c r="E53" s="23">
        <f>ROUND(C53*D53,2)</f>
        <v>4.88</v>
      </c>
      <c r="F53" s="16">
        <v>0</v>
      </c>
      <c r="G53" s="23">
        <f>ROUND(E53*F53,2)</f>
        <v>0</v>
      </c>
      <c r="H53" s="23">
        <f>ROUND(E53-G53,2)</f>
        <v>4.88</v>
      </c>
    </row>
    <row r="54" spans="1:8" x14ac:dyDescent="0.3">
      <c r="A54" s="13" t="s">
        <v>43</v>
      </c>
      <c r="C54" s="23"/>
      <c r="E54" s="23"/>
    </row>
    <row r="55" spans="1:8" x14ac:dyDescent="0.3">
      <c r="A55" s="14" t="s">
        <v>42</v>
      </c>
      <c r="B55" s="14" t="s">
        <v>39</v>
      </c>
      <c r="C55" s="15">
        <v>9.06</v>
      </c>
      <c r="D55" s="14">
        <v>0.1236</v>
      </c>
      <c r="E55" s="23">
        <f>ROUND(C55*D55,2)</f>
        <v>1.1200000000000001</v>
      </c>
      <c r="F55" s="16">
        <v>0</v>
      </c>
      <c r="G55" s="23">
        <f>ROUND(E55*F55,2)</f>
        <v>0</v>
      </c>
      <c r="H55" s="23">
        <f>ROUND(E55-G55,2)</f>
        <v>1.1200000000000001</v>
      </c>
    </row>
    <row r="56" spans="1:8" x14ac:dyDescent="0.3">
      <c r="A56" s="14" t="s">
        <v>91</v>
      </c>
      <c r="B56" s="14" t="s">
        <v>39</v>
      </c>
      <c r="C56" s="15">
        <v>9.06</v>
      </c>
      <c r="D56" s="14">
        <v>0.22220000000000001</v>
      </c>
      <c r="E56" s="23">
        <f>ROUND(C56*D56,2)</f>
        <v>2.0099999999999998</v>
      </c>
      <c r="F56" s="16">
        <v>0</v>
      </c>
      <c r="G56" s="23">
        <f>ROUND(E56*F56,2)</f>
        <v>0</v>
      </c>
      <c r="H56" s="23">
        <f>ROUND(E56-G56,2)</f>
        <v>2.0099999999999998</v>
      </c>
    </row>
    <row r="57" spans="1:8" x14ac:dyDescent="0.3">
      <c r="A57" s="14" t="s">
        <v>44</v>
      </c>
      <c r="B57" s="14" t="s">
        <v>39</v>
      </c>
      <c r="C57" s="15">
        <v>17.940000000000001</v>
      </c>
      <c r="D57" s="14">
        <v>0.55920000000000003</v>
      </c>
      <c r="E57" s="23">
        <f>ROUND(C57*D57,2)</f>
        <v>10.029999999999999</v>
      </c>
      <c r="F57" s="16">
        <v>0</v>
      </c>
      <c r="G57" s="23">
        <f>ROUND(E57*F57,2)</f>
        <v>0</v>
      </c>
      <c r="H57" s="23">
        <f>ROUND(E57-G57,2)</f>
        <v>10.029999999999999</v>
      </c>
    </row>
    <row r="58" spans="1:8" x14ac:dyDescent="0.3">
      <c r="A58" s="13" t="s">
        <v>45</v>
      </c>
      <c r="C58" s="23"/>
      <c r="E58" s="23"/>
    </row>
    <row r="59" spans="1:8" x14ac:dyDescent="0.3">
      <c r="A59" s="14" t="s">
        <v>38</v>
      </c>
      <c r="B59" s="14" t="s">
        <v>19</v>
      </c>
      <c r="C59" s="15">
        <v>3.44</v>
      </c>
      <c r="D59" s="14">
        <v>6.5911999999999997</v>
      </c>
      <c r="E59" s="23">
        <f>ROUND(C59*D59,2)</f>
        <v>22.67</v>
      </c>
      <c r="F59" s="16">
        <v>0</v>
      </c>
      <c r="G59" s="23">
        <f>ROUND(E59*F59,2)</f>
        <v>0</v>
      </c>
      <c r="H59" s="23">
        <f>ROUND(E59-G59,2)</f>
        <v>22.67</v>
      </c>
    </row>
    <row r="60" spans="1:8" x14ac:dyDescent="0.3">
      <c r="A60" s="14" t="s">
        <v>91</v>
      </c>
      <c r="B60" s="14" t="s">
        <v>19</v>
      </c>
      <c r="C60" s="15">
        <v>3.44</v>
      </c>
      <c r="D60" s="14">
        <v>5.7069000000000001</v>
      </c>
      <c r="E60" s="23">
        <f>ROUND(C60*D60,2)</f>
        <v>19.63</v>
      </c>
      <c r="F60" s="16">
        <v>0</v>
      </c>
      <c r="G60" s="23">
        <f>ROUND(E60*F60,2)</f>
        <v>0</v>
      </c>
      <c r="H60" s="23">
        <f>ROUND(E60-G60,2)</f>
        <v>19.63</v>
      </c>
    </row>
    <row r="61" spans="1:8" x14ac:dyDescent="0.3">
      <c r="A61" s="13" t="s">
        <v>47</v>
      </c>
      <c r="C61" s="23"/>
      <c r="E61" s="23"/>
    </row>
    <row r="62" spans="1:8" x14ac:dyDescent="0.3">
      <c r="A62" s="14" t="s">
        <v>42</v>
      </c>
      <c r="B62" s="14" t="s">
        <v>48</v>
      </c>
      <c r="C62" s="15">
        <v>10.93</v>
      </c>
      <c r="D62" s="14">
        <v>1</v>
      </c>
      <c r="E62" s="23">
        <f>ROUND(C62*D62,2)</f>
        <v>10.93</v>
      </c>
      <c r="F62" s="16">
        <v>0</v>
      </c>
      <c r="G62" s="23">
        <f>ROUND(E62*F62,2)</f>
        <v>0</v>
      </c>
      <c r="H62" s="23">
        <f t="shared" ref="H62:H67" si="3">ROUND(E62-G62,2)</f>
        <v>10.93</v>
      </c>
    </row>
    <row r="63" spans="1:8" x14ac:dyDescent="0.3">
      <c r="A63" s="14" t="s">
        <v>38</v>
      </c>
      <c r="B63" s="14" t="s">
        <v>48</v>
      </c>
      <c r="C63" s="15">
        <v>4.78</v>
      </c>
      <c r="D63" s="14">
        <v>1</v>
      </c>
      <c r="E63" s="23">
        <f>ROUND(C63*D63,2)</f>
        <v>4.78</v>
      </c>
      <c r="F63" s="16">
        <v>0</v>
      </c>
      <c r="G63" s="23">
        <f>ROUND(E63*F63,2)</f>
        <v>0</v>
      </c>
      <c r="H63" s="23">
        <f t="shared" si="3"/>
        <v>4.78</v>
      </c>
    </row>
    <row r="64" spans="1:8" x14ac:dyDescent="0.3">
      <c r="A64" s="14" t="s">
        <v>91</v>
      </c>
      <c r="B64" s="14" t="s">
        <v>48</v>
      </c>
      <c r="C64" s="15">
        <v>27.11</v>
      </c>
      <c r="D64" s="14">
        <v>1</v>
      </c>
      <c r="E64" s="23">
        <f>ROUND(C64*D64,2)</f>
        <v>27.11</v>
      </c>
      <c r="F64" s="16">
        <v>0</v>
      </c>
      <c r="G64" s="23">
        <f>ROUND(E64*F64,2)</f>
        <v>0</v>
      </c>
      <c r="H64" s="23">
        <f t="shared" si="3"/>
        <v>27.11</v>
      </c>
    </row>
    <row r="65" spans="1:8" x14ac:dyDescent="0.3">
      <c r="A65" s="9" t="s">
        <v>49</v>
      </c>
      <c r="B65" s="9" t="s">
        <v>48</v>
      </c>
      <c r="C65" s="10">
        <v>29.03</v>
      </c>
      <c r="D65" s="9">
        <v>1</v>
      </c>
      <c r="E65" s="22">
        <f>ROUND(C65*D65,2)</f>
        <v>29.03</v>
      </c>
      <c r="F65" s="11">
        <v>0</v>
      </c>
      <c r="G65" s="22">
        <f>ROUND(E65*F65,2)</f>
        <v>0</v>
      </c>
      <c r="H65" s="22">
        <f t="shared" si="3"/>
        <v>29.03</v>
      </c>
    </row>
    <row r="66" spans="1:8" x14ac:dyDescent="0.3">
      <c r="A66" s="7" t="s">
        <v>50</v>
      </c>
      <c r="C66" s="23"/>
      <c r="E66" s="23">
        <f>SUM(E13:E65)</f>
        <v>784.61999999999978</v>
      </c>
      <c r="G66" s="12">
        <f>SUM(G13:G65)</f>
        <v>0</v>
      </c>
      <c r="H66" s="12">
        <f t="shared" si="3"/>
        <v>784.62</v>
      </c>
    </row>
    <row r="67" spans="1:8" x14ac:dyDescent="0.3">
      <c r="A67" s="7" t="s">
        <v>51</v>
      </c>
      <c r="C67" s="23"/>
      <c r="E67" s="23">
        <f>+E9-E66</f>
        <v>281.58000000000027</v>
      </c>
      <c r="G67" s="12">
        <f>+G9-G66</f>
        <v>0</v>
      </c>
      <c r="H67" s="12">
        <f t="shared" si="3"/>
        <v>281.58</v>
      </c>
    </row>
    <row r="68" spans="1:8" x14ac:dyDescent="0.3">
      <c r="A68" t="s">
        <v>12</v>
      </c>
      <c r="C68" s="23"/>
      <c r="E68" s="23"/>
    </row>
    <row r="69" spans="1:8" x14ac:dyDescent="0.3">
      <c r="A69" s="7" t="s">
        <v>52</v>
      </c>
      <c r="C69" s="23"/>
      <c r="E69" s="23"/>
    </row>
    <row r="70" spans="1:8" x14ac:dyDescent="0.3">
      <c r="A70" s="14" t="s">
        <v>42</v>
      </c>
      <c r="B70" s="14" t="s">
        <v>48</v>
      </c>
      <c r="C70" s="15">
        <v>19.579999999999998</v>
      </c>
      <c r="D70" s="14">
        <v>1</v>
      </c>
      <c r="E70" s="23">
        <f>ROUND(C70*D70,2)</f>
        <v>19.579999999999998</v>
      </c>
      <c r="F70" s="16">
        <v>0</v>
      </c>
      <c r="G70" s="23">
        <f>ROUND(E70*F70,2)</f>
        <v>0</v>
      </c>
      <c r="H70" s="23">
        <f t="shared" ref="H70:H75" si="4">ROUND(E70-G70,2)</f>
        <v>19.579999999999998</v>
      </c>
    </row>
    <row r="71" spans="1:8" x14ac:dyDescent="0.3">
      <c r="A71" s="14" t="s">
        <v>38</v>
      </c>
      <c r="B71" s="14" t="s">
        <v>48</v>
      </c>
      <c r="C71" s="15">
        <v>36.83</v>
      </c>
      <c r="D71" s="14">
        <v>1</v>
      </c>
      <c r="E71" s="23">
        <f>ROUND(C71*D71,2)</f>
        <v>36.83</v>
      </c>
      <c r="F71" s="16">
        <v>0</v>
      </c>
      <c r="G71" s="23">
        <f>ROUND(E71*F71,2)</f>
        <v>0</v>
      </c>
      <c r="H71" s="23">
        <f t="shared" si="4"/>
        <v>36.83</v>
      </c>
    </row>
    <row r="72" spans="1:8" x14ac:dyDescent="0.3">
      <c r="A72" s="9" t="s">
        <v>91</v>
      </c>
      <c r="B72" s="9" t="s">
        <v>48</v>
      </c>
      <c r="C72" s="10">
        <v>135.41999999999999</v>
      </c>
      <c r="D72" s="9">
        <v>1</v>
      </c>
      <c r="E72" s="22">
        <f>ROUND(C72*D72,2)</f>
        <v>135.41999999999999</v>
      </c>
      <c r="F72" s="11">
        <v>0</v>
      </c>
      <c r="G72" s="22">
        <f>ROUND(E72*F72,2)</f>
        <v>0</v>
      </c>
      <c r="H72" s="22">
        <f t="shared" si="4"/>
        <v>135.41999999999999</v>
      </c>
    </row>
    <row r="73" spans="1:8" x14ac:dyDescent="0.3">
      <c r="A73" s="7" t="s">
        <v>53</v>
      </c>
      <c r="C73" s="23"/>
      <c r="E73" s="23">
        <f>SUM(E70:E72)</f>
        <v>191.82999999999998</v>
      </c>
      <c r="G73" s="12">
        <f>SUM(G70:G72)</f>
        <v>0</v>
      </c>
      <c r="H73" s="12">
        <f t="shared" si="4"/>
        <v>191.83</v>
      </c>
    </row>
    <row r="74" spans="1:8" x14ac:dyDescent="0.3">
      <c r="A74" s="7" t="s">
        <v>54</v>
      </c>
      <c r="C74" s="23"/>
      <c r="E74" s="23">
        <f>+E66+E73</f>
        <v>976.44999999999982</v>
      </c>
      <c r="G74" s="12">
        <f>+G66+G73</f>
        <v>0</v>
      </c>
      <c r="H74" s="12">
        <f t="shared" si="4"/>
        <v>976.45</v>
      </c>
    </row>
    <row r="75" spans="1:8" x14ac:dyDescent="0.3">
      <c r="A75" s="7" t="s">
        <v>55</v>
      </c>
      <c r="C75" s="23"/>
      <c r="E75" s="23">
        <f>+E9-E74</f>
        <v>89.750000000000227</v>
      </c>
      <c r="G75" s="12">
        <f>+G9-G74</f>
        <v>0</v>
      </c>
      <c r="H75" s="12">
        <f t="shared" si="4"/>
        <v>89.75</v>
      </c>
    </row>
    <row r="76" spans="1:8" x14ac:dyDescent="0.3">
      <c r="A76" t="s">
        <v>120</v>
      </c>
      <c r="C76" s="23"/>
      <c r="E76" s="23"/>
    </row>
    <row r="77" spans="1:8" x14ac:dyDescent="0.3">
      <c r="A77" t="s">
        <v>425</v>
      </c>
      <c r="C77" s="23"/>
      <c r="E77" s="23"/>
    </row>
    <row r="78" spans="1:8" x14ac:dyDescent="0.3">
      <c r="C78" s="23"/>
      <c r="E78" s="23"/>
    </row>
    <row r="79" spans="1:8" x14ac:dyDescent="0.3">
      <c r="A79" s="7" t="s">
        <v>121</v>
      </c>
      <c r="C79" s="23"/>
      <c r="E79" s="23"/>
    </row>
    <row r="80" spans="1:8" x14ac:dyDescent="0.3">
      <c r="A80" s="7" t="s">
        <v>122</v>
      </c>
      <c r="C80" s="23"/>
      <c r="E80" s="23"/>
    </row>
    <row r="98" spans="1:9" x14ac:dyDescent="0.3">
      <c r="A98" t="str" cm="1">
        <f t="array" aca="1" ref="A98" ca="1">MID(CELL("filename",A1),FIND("]",CELL("filename",A1))+1,256)</f>
        <v>cotton18</v>
      </c>
    </row>
    <row r="99" spans="1:9" x14ac:dyDescent="0.3">
      <c r="A99" s="7" t="s">
        <v>50</v>
      </c>
      <c r="E99" s="25">
        <f>VLOOKUP(A99,$A$1:$H$98,5,FALSE)</f>
        <v>784.61999999999978</v>
      </c>
    </row>
    <row r="100" spans="1:9" x14ac:dyDescent="0.3">
      <c r="A100" s="7" t="s">
        <v>293</v>
      </c>
      <c r="E100" s="25">
        <f>VLOOKUP(A100,$A$1:$H$98,5,FALSE)</f>
        <v>191.82999999999998</v>
      </c>
    </row>
    <row r="101" spans="1:9" x14ac:dyDescent="0.3">
      <c r="A101" s="7" t="s">
        <v>294</v>
      </c>
      <c r="E101" s="25">
        <f t="shared" ref="E101:E102" si="5">VLOOKUP(A101,$A$1:$H$98,5,FALSE)</f>
        <v>976.44999999999982</v>
      </c>
    </row>
    <row r="102" spans="1:9" x14ac:dyDescent="0.3">
      <c r="A102" s="7" t="s">
        <v>55</v>
      </c>
      <c r="E102" s="25">
        <f t="shared" si="5"/>
        <v>89.750000000000227</v>
      </c>
    </row>
    <row r="103" spans="1:9" x14ac:dyDescent="0.3">
      <c r="A103" s="21" t="s">
        <v>255</v>
      </c>
    </row>
    <row r="104" spans="1:9" x14ac:dyDescent="0.3">
      <c r="A104" s="21" t="s">
        <v>255</v>
      </c>
    </row>
    <row r="105" spans="1:9" x14ac:dyDescent="0.3">
      <c r="A105" s="25">
        <f>E102</f>
        <v>89.750000000000227</v>
      </c>
      <c r="B105" s="25">
        <f ca="1">C105-Calculator!$B$16</f>
        <v>-0.15999999999999998</v>
      </c>
      <c r="C105" s="25">
        <f ca="1">D105-Calculator!$B$16</f>
        <v>0.14000000000000001</v>
      </c>
      <c r="D105" s="25">
        <f ca="1">E105-Calculator!$B$16</f>
        <v>0.44</v>
      </c>
      <c r="E105" s="25" cm="1">
        <f t="array" aca="1" ref="E105" ca="1">IF(MID(CELL("filename",A1),FIND("]",CELL("filename",A1))+1,256)=Calculator!AR2,Calculator!B15,C7)</f>
        <v>0.74</v>
      </c>
      <c r="F105" s="25">
        <f ca="1">E105+Calculator!$B$16</f>
        <v>1.04</v>
      </c>
      <c r="G105" s="25">
        <f ca="1">F105+Calculator!$B$16</f>
        <v>1.34</v>
      </c>
      <c r="H105" s="25">
        <f ca="1">G105+Calculator!$B$16</f>
        <v>1.6400000000000001</v>
      </c>
    </row>
    <row r="106" spans="1:9" x14ac:dyDescent="0.3">
      <c r="A106">
        <f ca="1">A107-Calculator!$B$12</f>
        <v>1185</v>
      </c>
      <c r="B106" s="12">
        <f t="dataTable" ref="B106:H112" dt2D="1" dtr="1" r1="C7" r2="D7" ca="1"/>
        <v>-987.8499999999998</v>
      </c>
      <c r="C106" s="12">
        <v>-1698.85</v>
      </c>
      <c r="D106" s="12">
        <v>-2054.3499999999995</v>
      </c>
      <c r="E106" s="12">
        <v>-2054.3499999999995</v>
      </c>
      <c r="F106" s="12">
        <v>-1698.85</v>
      </c>
      <c r="G106" s="12">
        <v>-987.8499999999998</v>
      </c>
      <c r="H106" s="12">
        <v>78.650000000000091</v>
      </c>
      <c r="I106" s="12"/>
    </row>
    <row r="107" spans="1:9" x14ac:dyDescent="0.3">
      <c r="A107">
        <f ca="1">A108-Calculator!$B$12</f>
        <v>1190</v>
      </c>
      <c r="B107" s="12">
        <v>-986.24999999999977</v>
      </c>
      <c r="C107" s="12">
        <v>-1691.2499999999998</v>
      </c>
      <c r="D107" s="12">
        <v>-2043.7499999999998</v>
      </c>
      <c r="E107" s="12">
        <v>-2043.7499999999998</v>
      </c>
      <c r="F107" s="12">
        <v>-1691.2499999999998</v>
      </c>
      <c r="G107" s="12">
        <v>-986.24999999999977</v>
      </c>
      <c r="H107" s="12">
        <v>71.250000000000227</v>
      </c>
      <c r="I107" s="12"/>
    </row>
    <row r="108" spans="1:9" x14ac:dyDescent="0.3">
      <c r="A108">
        <f ca="1">A109-Calculator!$B$12</f>
        <v>1195</v>
      </c>
      <c r="B108" s="12">
        <v>-985.44999999999982</v>
      </c>
      <c r="C108" s="12">
        <v>-1687.4499999999998</v>
      </c>
      <c r="D108" s="12">
        <v>-2038.4499999999998</v>
      </c>
      <c r="E108" s="12">
        <v>-2038.4499999999998</v>
      </c>
      <c r="F108" s="12">
        <v>-1687.4499999999998</v>
      </c>
      <c r="G108" s="12">
        <v>-985.44999999999982</v>
      </c>
      <c r="H108" s="12">
        <v>67.550000000000182</v>
      </c>
      <c r="I108" s="12"/>
    </row>
    <row r="109" spans="1:9" x14ac:dyDescent="0.3">
      <c r="A109" cm="1">
        <f t="array" aca="1" ref="A109" ca="1">IF(MID(CELL("filename",A1),FIND("]",CELL("filename",A1))+1,256)=Calculator!AR2,Calculator!B11,D7)</f>
        <v>1200</v>
      </c>
      <c r="B109" s="12">
        <v>-985.44999999999982</v>
      </c>
      <c r="C109" s="12">
        <v>-1687.4499999999998</v>
      </c>
      <c r="D109" s="12">
        <v>-2038.4499999999998</v>
      </c>
      <c r="E109" s="12">
        <v>-2038.4499999999998</v>
      </c>
      <c r="F109" s="12">
        <v>-1687.4499999999998</v>
      </c>
      <c r="G109" s="12">
        <v>-985.44999999999982</v>
      </c>
      <c r="H109" s="12">
        <v>67.550000000000182</v>
      </c>
      <c r="I109" s="12"/>
    </row>
    <row r="110" spans="1:9" x14ac:dyDescent="0.3">
      <c r="A110">
        <f ca="1">A109+Calculator!$B$12</f>
        <v>1205</v>
      </c>
      <c r="B110" s="12">
        <v>-986.24999999999977</v>
      </c>
      <c r="C110" s="12">
        <v>-1691.2499999999998</v>
      </c>
      <c r="D110" s="12">
        <v>-2043.7499999999998</v>
      </c>
      <c r="E110" s="12">
        <v>-2043.7499999999998</v>
      </c>
      <c r="F110" s="12">
        <v>-1691.2499999999998</v>
      </c>
      <c r="G110" s="12">
        <v>-986.24999999999977</v>
      </c>
      <c r="H110" s="12">
        <v>71.250000000000227</v>
      </c>
      <c r="I110" s="12"/>
    </row>
    <row r="111" spans="1:9" x14ac:dyDescent="0.3">
      <c r="A111">
        <f ca="1">A110+Calculator!$B$12</f>
        <v>1210</v>
      </c>
      <c r="B111" s="12">
        <v>-987.8499999999998</v>
      </c>
      <c r="C111" s="12">
        <v>-1698.85</v>
      </c>
      <c r="D111" s="12">
        <v>-2054.3499999999995</v>
      </c>
      <c r="E111" s="12">
        <v>-2054.3499999999995</v>
      </c>
      <c r="F111" s="12">
        <v>-1698.85</v>
      </c>
      <c r="G111" s="12">
        <v>-987.8499999999998</v>
      </c>
      <c r="H111" s="12">
        <v>78.650000000000091</v>
      </c>
      <c r="I111" s="12"/>
    </row>
    <row r="112" spans="1:9" x14ac:dyDescent="0.3">
      <c r="A112">
        <f ca="1">A111+Calculator!$B$12</f>
        <v>1215</v>
      </c>
      <c r="B112" s="12">
        <v>-990.24999999999977</v>
      </c>
      <c r="C112" s="12">
        <v>-1710.2499999999998</v>
      </c>
      <c r="D112" s="12">
        <v>-2070.25</v>
      </c>
      <c r="E112" s="12">
        <v>-2070.25</v>
      </c>
      <c r="F112" s="12">
        <v>-1710.2499999999998</v>
      </c>
      <c r="G112" s="12">
        <v>-990.24999999999977</v>
      </c>
      <c r="H112" s="12">
        <v>89.750000000000227</v>
      </c>
      <c r="I112" s="12"/>
    </row>
    <row r="114" spans="1:14" x14ac:dyDescent="0.3">
      <c r="K114" s="21"/>
    </row>
    <row r="115" spans="1:14" x14ac:dyDescent="0.3">
      <c r="A115" s="21" t="s">
        <v>256</v>
      </c>
    </row>
    <row r="116" spans="1:14" x14ac:dyDescent="0.3">
      <c r="A116" s="25">
        <f>E102</f>
        <v>89.750000000000227</v>
      </c>
      <c r="B116">
        <f ca="1">C116-Calculator!$C$28</f>
        <v>0.41000000000000003</v>
      </c>
      <c r="C116">
        <f ca="1">D116-Calculator!$C$28</f>
        <v>0.52</v>
      </c>
      <c r="D116">
        <f ca="1">E116-Calculator!$C$28</f>
        <v>0.63</v>
      </c>
      <c r="E116" cm="1">
        <f t="array" aca="1" ref="E116" ca="1">IF(MID(CELL("filename",A1),FIND("]",CELL("filename",A1))+1,256)=Calculator!AS2,Calculator!B28,C7)</f>
        <v>0.74</v>
      </c>
      <c r="F116">
        <f ca="1">E116+Calculator!$C$28</f>
        <v>0.85</v>
      </c>
      <c r="G116">
        <f ca="1">F116+Calculator!$C$28</f>
        <v>0.96</v>
      </c>
      <c r="H116">
        <f ca="1">G116+Calculator!$C$28</f>
        <v>1.07</v>
      </c>
      <c r="N116" s="12"/>
    </row>
    <row r="117" spans="1:14" x14ac:dyDescent="0.3">
      <c r="A117">
        <f ca="1">A118-Calculator!$B$25</f>
        <v>1185</v>
      </c>
      <c r="B117" s="12">
        <f t="dataTable" ref="B117:H123" dt2D="1" dtr="1" r1="C7" r2="D7" ca="1"/>
        <v>-312.39999999999986</v>
      </c>
      <c r="C117" s="12">
        <v>-573.0999999999998</v>
      </c>
      <c r="D117" s="12">
        <v>-703.44999999999982</v>
      </c>
      <c r="E117" s="12">
        <v>-703.44999999999982</v>
      </c>
      <c r="F117" s="12">
        <v>-573.0999999999998</v>
      </c>
      <c r="G117" s="12">
        <v>-312.39999999999986</v>
      </c>
      <c r="H117" s="12">
        <v>78.650000000000091</v>
      </c>
      <c r="N117" s="12"/>
    </row>
    <row r="118" spans="1:14" x14ac:dyDescent="0.3">
      <c r="A118">
        <f ca="1">A119-Calculator!$B$25</f>
        <v>1190</v>
      </c>
      <c r="B118" s="12">
        <v>-316.49999999999977</v>
      </c>
      <c r="C118" s="12">
        <v>-574.99999999999977</v>
      </c>
      <c r="D118" s="12">
        <v>-704.24999999999977</v>
      </c>
      <c r="E118" s="12">
        <v>-704.24999999999977</v>
      </c>
      <c r="F118" s="12">
        <v>-574.99999999999977</v>
      </c>
      <c r="G118" s="12">
        <v>-316.49999999999977</v>
      </c>
      <c r="H118" s="12">
        <v>71.250000000000227</v>
      </c>
      <c r="N118" s="12"/>
    </row>
    <row r="119" spans="1:14" x14ac:dyDescent="0.3">
      <c r="A119">
        <f ca="1">A120-Calculator!$B$25</f>
        <v>1195</v>
      </c>
      <c r="B119" s="12">
        <v>-318.54999999999984</v>
      </c>
      <c r="C119" s="12">
        <v>-575.94999999999982</v>
      </c>
      <c r="D119" s="12">
        <v>-704.64999999999986</v>
      </c>
      <c r="E119" s="12">
        <v>-704.64999999999986</v>
      </c>
      <c r="F119" s="12">
        <v>-575.94999999999982</v>
      </c>
      <c r="G119" s="12">
        <v>-318.54999999999984</v>
      </c>
      <c r="H119" s="12">
        <v>67.550000000000182</v>
      </c>
      <c r="N119" s="12"/>
    </row>
    <row r="120" spans="1:14" x14ac:dyDescent="0.3">
      <c r="A120" cm="1">
        <f t="array" aca="1" ref="A120" ca="1">IF(MID(CELL("filename",A1),FIND("]",CELL("filename",A1))+1,256)=Calculator!AS2,Calculator!B24,D7)</f>
        <v>1200</v>
      </c>
      <c r="B120" s="12">
        <v>-318.54999999999984</v>
      </c>
      <c r="C120" s="12">
        <v>-575.94999999999982</v>
      </c>
      <c r="D120" s="12">
        <v>-704.64999999999986</v>
      </c>
      <c r="E120" s="12">
        <v>-704.64999999999986</v>
      </c>
      <c r="F120" s="12">
        <v>-575.94999999999982</v>
      </c>
      <c r="G120" s="12">
        <v>-318.54999999999984</v>
      </c>
      <c r="H120" s="12">
        <v>67.550000000000182</v>
      </c>
      <c r="N120" s="12"/>
    </row>
    <row r="121" spans="1:14" x14ac:dyDescent="0.3">
      <c r="A121">
        <f ca="1">A120+Calculator!$B$25</f>
        <v>1205</v>
      </c>
      <c r="B121" s="12">
        <v>-316.49999999999977</v>
      </c>
      <c r="C121" s="12">
        <v>-574.99999999999977</v>
      </c>
      <c r="D121" s="12">
        <v>-704.24999999999977</v>
      </c>
      <c r="E121" s="12">
        <v>-704.24999999999977</v>
      </c>
      <c r="F121" s="12">
        <v>-574.99999999999977</v>
      </c>
      <c r="G121" s="12">
        <v>-316.49999999999977</v>
      </c>
      <c r="H121" s="12">
        <v>71.250000000000227</v>
      </c>
      <c r="N121" s="12"/>
    </row>
    <row r="122" spans="1:14" x14ac:dyDescent="0.3">
      <c r="A122">
        <f ca="1">A121+Calculator!$B$25</f>
        <v>1210</v>
      </c>
      <c r="B122" s="12">
        <v>-312.39999999999986</v>
      </c>
      <c r="C122" s="12">
        <v>-573.0999999999998</v>
      </c>
      <c r="D122" s="12">
        <v>-703.44999999999982</v>
      </c>
      <c r="E122" s="12">
        <v>-703.44999999999982</v>
      </c>
      <c r="F122" s="12">
        <v>-573.0999999999998</v>
      </c>
      <c r="G122" s="12">
        <v>-312.39999999999986</v>
      </c>
      <c r="H122" s="12">
        <v>78.650000000000091</v>
      </c>
      <c r="N122" s="12"/>
    </row>
    <row r="123" spans="1:14" x14ac:dyDescent="0.3">
      <c r="A123">
        <f ca="1">A122+Calculator!$B$25</f>
        <v>1215</v>
      </c>
      <c r="B123" s="12">
        <v>-306.24999999999977</v>
      </c>
      <c r="C123" s="12">
        <v>-570.24999999999977</v>
      </c>
      <c r="D123" s="12">
        <v>-702.24999999999977</v>
      </c>
      <c r="E123" s="12">
        <v>-702.24999999999977</v>
      </c>
      <c r="F123" s="12">
        <v>-570.24999999999977</v>
      </c>
      <c r="G123" s="12">
        <v>-306.24999999999977</v>
      </c>
      <c r="H123" s="12">
        <v>89.750000000000227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F55E2-8203-4371-9F48-4C47B653A331}">
  <dimension ref="A1:N123"/>
  <sheetViews>
    <sheetView topLeftCell="A109" workbookViewId="0">
      <selection activeCell="J110" sqref="J110"/>
    </sheetView>
  </sheetViews>
  <sheetFormatPr defaultRowHeight="14.4" x14ac:dyDescent="0.3"/>
  <cols>
    <col min="1" max="1" width="24.109375" customWidth="1"/>
    <col min="2" max="2" width="10.44140625" customWidth="1"/>
    <col min="3" max="3" width="10.77734375" customWidth="1"/>
    <col min="4" max="4" width="12.21875" customWidth="1"/>
    <col min="5" max="5" width="10.77734375" customWidth="1"/>
    <col min="6" max="6" width="11.77734375" customWidth="1"/>
    <col min="7" max="7" width="10.33203125" customWidth="1"/>
    <col min="12" max="12" width="12" customWidth="1"/>
    <col min="13" max="13" width="11.5546875" customWidth="1"/>
    <col min="14" max="14" width="11.88671875" customWidth="1"/>
    <col min="15" max="15" width="9.21875" bestFit="1" customWidth="1"/>
  </cols>
  <sheetData>
    <row r="1" spans="1:8" x14ac:dyDescent="0.3">
      <c r="A1" s="80" t="s">
        <v>152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161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439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3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3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3">
      <c r="A10" t="s">
        <v>12</v>
      </c>
      <c r="C10" s="23"/>
      <c r="E10" s="23"/>
    </row>
    <row r="11" spans="1:8" x14ac:dyDescent="0.3">
      <c r="A11" s="7" t="s">
        <v>13</v>
      </c>
      <c r="C11" s="23"/>
      <c r="E11" s="23"/>
    </row>
    <row r="12" spans="1:8" x14ac:dyDescent="0.3">
      <c r="A12" s="13" t="s">
        <v>17</v>
      </c>
      <c r="C12" s="23"/>
      <c r="E12" s="23"/>
    </row>
    <row r="13" spans="1:8" x14ac:dyDescent="0.3">
      <c r="A13" s="14" t="s">
        <v>66</v>
      </c>
      <c r="B13" s="14" t="s">
        <v>18</v>
      </c>
      <c r="C13" s="15">
        <v>1.1399999999999999</v>
      </c>
      <c r="D13" s="14">
        <v>2.2999999999999998</v>
      </c>
      <c r="E13" s="23">
        <f>ROUND(C13*D13,2)</f>
        <v>2.62</v>
      </c>
      <c r="F13" s="16">
        <v>0</v>
      </c>
      <c r="G13" s="23">
        <f>ROUND(E13*F13,2)</f>
        <v>0</v>
      </c>
      <c r="H13" s="23">
        <f>ROUND(E13-G13,2)</f>
        <v>2.62</v>
      </c>
    </row>
    <row r="14" spans="1:8" x14ac:dyDescent="0.3">
      <c r="A14" s="14" t="s">
        <v>67</v>
      </c>
      <c r="B14" s="14" t="s">
        <v>26</v>
      </c>
      <c r="C14" s="15">
        <v>3.38</v>
      </c>
      <c r="D14" s="14">
        <v>2.3125</v>
      </c>
      <c r="E14" s="23">
        <f>ROUND(C14*D14,2)</f>
        <v>7.82</v>
      </c>
      <c r="F14" s="16">
        <v>0</v>
      </c>
      <c r="G14" s="23">
        <f>ROUND(E14*F14,2)</f>
        <v>0</v>
      </c>
      <c r="H14" s="23">
        <f>ROUND(E14-G14,2)</f>
        <v>7.82</v>
      </c>
    </row>
    <row r="15" spans="1:8" x14ac:dyDescent="0.3">
      <c r="A15" s="14" t="s">
        <v>68</v>
      </c>
      <c r="B15" s="14" t="s">
        <v>26</v>
      </c>
      <c r="C15" s="15">
        <v>11.25</v>
      </c>
      <c r="D15" s="14">
        <v>0.5</v>
      </c>
      <c r="E15" s="23">
        <f>ROUND(C15*D15,2)</f>
        <v>5.63</v>
      </c>
      <c r="F15" s="16">
        <v>0</v>
      </c>
      <c r="G15" s="23">
        <f>ROUND(E15*F15,2)</f>
        <v>0</v>
      </c>
      <c r="H15" s="23">
        <f>ROUND(E15-G15,2)</f>
        <v>5.63</v>
      </c>
    </row>
    <row r="16" spans="1:8" x14ac:dyDescent="0.3">
      <c r="A16" s="13" t="s">
        <v>69</v>
      </c>
      <c r="C16" s="23"/>
      <c r="E16" s="23"/>
    </row>
    <row r="17" spans="1:8" x14ac:dyDescent="0.3">
      <c r="A17" s="14" t="s">
        <v>70</v>
      </c>
      <c r="B17" s="14" t="s">
        <v>29</v>
      </c>
      <c r="C17" s="15">
        <v>0.11</v>
      </c>
      <c r="D17" s="14">
        <v>900</v>
      </c>
      <c r="E17" s="23">
        <f>ROUND(C17*D17,2)</f>
        <v>99</v>
      </c>
      <c r="F17" s="16">
        <v>0</v>
      </c>
      <c r="G17" s="23">
        <f>ROUND(E17*F17,2)</f>
        <v>0</v>
      </c>
      <c r="H17" s="23">
        <f>ROUND(E17-G17,2)</f>
        <v>99</v>
      </c>
    </row>
    <row r="18" spans="1:8" x14ac:dyDescent="0.3">
      <c r="A18" s="13" t="s">
        <v>20</v>
      </c>
      <c r="C18" s="23"/>
      <c r="E18" s="23"/>
    </row>
    <row r="19" spans="1:8" x14ac:dyDescent="0.3">
      <c r="A19" s="14" t="s">
        <v>22</v>
      </c>
      <c r="B19" s="14" t="s">
        <v>21</v>
      </c>
      <c r="C19" s="15">
        <v>36.200000000000003</v>
      </c>
      <c r="D19" s="14">
        <v>1.5</v>
      </c>
      <c r="E19" s="23">
        <f>ROUND(C19*D19,2)</f>
        <v>54.3</v>
      </c>
      <c r="F19" s="16">
        <v>0</v>
      </c>
      <c r="G19" s="23">
        <f>ROUND(E19*F19,2)</f>
        <v>0</v>
      </c>
      <c r="H19" s="23">
        <f>ROUND(E19-G19,2)</f>
        <v>54.3</v>
      </c>
    </row>
    <row r="20" spans="1:8" x14ac:dyDescent="0.3">
      <c r="A20" s="14" t="s">
        <v>103</v>
      </c>
      <c r="B20" s="14" t="s">
        <v>19</v>
      </c>
      <c r="C20" s="15">
        <v>4</v>
      </c>
      <c r="D20" s="14">
        <v>18.399999999999999</v>
      </c>
      <c r="E20" s="23">
        <f>ROUND(C20*D20,2)</f>
        <v>73.599999999999994</v>
      </c>
      <c r="F20" s="16">
        <v>0</v>
      </c>
      <c r="G20" s="23">
        <f>ROUND(E20*F20,2)</f>
        <v>0</v>
      </c>
      <c r="H20" s="23">
        <f>ROUND(E20-G20,2)</f>
        <v>73.599999999999994</v>
      </c>
    </row>
    <row r="21" spans="1:8" x14ac:dyDescent="0.3">
      <c r="A21" s="13" t="s">
        <v>23</v>
      </c>
      <c r="C21" s="23"/>
      <c r="E21" s="23"/>
    </row>
    <row r="22" spans="1:8" x14ac:dyDescent="0.3">
      <c r="A22" s="14" t="s">
        <v>71</v>
      </c>
      <c r="B22" s="14" t="s">
        <v>48</v>
      </c>
      <c r="C22" s="15">
        <v>20</v>
      </c>
      <c r="D22" s="14">
        <v>1</v>
      </c>
      <c r="E22" s="23">
        <f>ROUND(C22*D22,2)</f>
        <v>20</v>
      </c>
      <c r="F22" s="16">
        <v>0</v>
      </c>
      <c r="G22" s="23">
        <f>ROUND(E22*F22,2)</f>
        <v>0</v>
      </c>
      <c r="H22" s="23">
        <f>ROUND(E22-G22,2)</f>
        <v>20</v>
      </c>
    </row>
    <row r="23" spans="1:8" x14ac:dyDescent="0.3">
      <c r="A23" s="13" t="s">
        <v>24</v>
      </c>
      <c r="C23" s="23"/>
      <c r="E23" s="23"/>
    </row>
    <row r="24" spans="1:8" x14ac:dyDescent="0.3">
      <c r="A24" s="14" t="s">
        <v>59</v>
      </c>
      <c r="B24" s="14" t="s">
        <v>26</v>
      </c>
      <c r="C24" s="15">
        <v>14.29</v>
      </c>
      <c r="D24" s="14">
        <v>0.5</v>
      </c>
      <c r="E24" s="23">
        <f t="shared" ref="E24:E29" si="0">ROUND(C24*D24,2)</f>
        <v>7.15</v>
      </c>
      <c r="F24" s="16">
        <v>0</v>
      </c>
      <c r="G24" s="23">
        <f t="shared" ref="G24:G29" si="1">ROUND(E24*F24,2)</f>
        <v>0</v>
      </c>
      <c r="H24" s="23">
        <f t="shared" ref="H24:H29" si="2">ROUND(E24-G24,2)</f>
        <v>7.15</v>
      </c>
    </row>
    <row r="25" spans="1:8" x14ac:dyDescent="0.3">
      <c r="A25" s="14" t="s">
        <v>25</v>
      </c>
      <c r="B25" s="14" t="s">
        <v>18</v>
      </c>
      <c r="C25" s="15">
        <v>0.25</v>
      </c>
      <c r="D25" s="14">
        <v>32</v>
      </c>
      <c r="E25" s="23">
        <f t="shared" si="0"/>
        <v>8</v>
      </c>
      <c r="F25" s="16">
        <v>0</v>
      </c>
      <c r="G25" s="23">
        <f t="shared" si="1"/>
        <v>0</v>
      </c>
      <c r="H25" s="23">
        <f t="shared" si="2"/>
        <v>8</v>
      </c>
    </row>
    <row r="26" spans="1:8" x14ac:dyDescent="0.3">
      <c r="A26" s="14" t="s">
        <v>105</v>
      </c>
      <c r="B26" s="14" t="s">
        <v>18</v>
      </c>
      <c r="C26" s="15">
        <v>0.33</v>
      </c>
      <c r="D26" s="14">
        <v>48</v>
      </c>
      <c r="E26" s="23">
        <f t="shared" si="0"/>
        <v>15.84</v>
      </c>
      <c r="F26" s="16">
        <v>0</v>
      </c>
      <c r="G26" s="23">
        <f t="shared" si="1"/>
        <v>0</v>
      </c>
      <c r="H26" s="23">
        <f t="shared" si="2"/>
        <v>15.84</v>
      </c>
    </row>
    <row r="27" spans="1:8" x14ac:dyDescent="0.3">
      <c r="A27" s="14" t="s">
        <v>106</v>
      </c>
      <c r="B27" s="14" t="s">
        <v>26</v>
      </c>
      <c r="C27" s="15">
        <v>5.24</v>
      </c>
      <c r="D27" s="14">
        <v>2</v>
      </c>
      <c r="E27" s="23">
        <f t="shared" si="0"/>
        <v>10.48</v>
      </c>
      <c r="F27" s="16">
        <v>0</v>
      </c>
      <c r="G27" s="23">
        <f t="shared" si="1"/>
        <v>0</v>
      </c>
      <c r="H27" s="23">
        <f t="shared" si="2"/>
        <v>10.48</v>
      </c>
    </row>
    <row r="28" spans="1:8" x14ac:dyDescent="0.3">
      <c r="A28" s="14" t="s">
        <v>392</v>
      </c>
      <c r="B28" s="14" t="s">
        <v>26</v>
      </c>
      <c r="C28" s="15">
        <v>5.92</v>
      </c>
      <c r="D28" s="14">
        <v>7</v>
      </c>
      <c r="E28" s="23">
        <f t="shared" si="0"/>
        <v>41.44</v>
      </c>
      <c r="F28" s="16">
        <v>0</v>
      </c>
      <c r="G28" s="23">
        <f t="shared" si="1"/>
        <v>0</v>
      </c>
      <c r="H28" s="23">
        <f t="shared" si="2"/>
        <v>41.44</v>
      </c>
    </row>
    <row r="29" spans="1:8" x14ac:dyDescent="0.3">
      <c r="A29" s="14" t="s">
        <v>74</v>
      </c>
      <c r="B29" s="14" t="s">
        <v>26</v>
      </c>
      <c r="C29" s="15">
        <v>10.75</v>
      </c>
      <c r="D29" s="14">
        <v>2</v>
      </c>
      <c r="E29" s="23">
        <f t="shared" si="0"/>
        <v>21.5</v>
      </c>
      <c r="F29" s="16">
        <v>0</v>
      </c>
      <c r="G29" s="23">
        <f t="shared" si="1"/>
        <v>0</v>
      </c>
      <c r="H29" s="23">
        <f t="shared" si="2"/>
        <v>21.5</v>
      </c>
    </row>
    <row r="30" spans="1:8" x14ac:dyDescent="0.3">
      <c r="A30" s="13" t="s">
        <v>27</v>
      </c>
      <c r="C30" s="23"/>
      <c r="E30" s="23"/>
    </row>
    <row r="31" spans="1:8" x14ac:dyDescent="0.3">
      <c r="A31" s="14" t="s">
        <v>78</v>
      </c>
      <c r="B31" s="14" t="s">
        <v>29</v>
      </c>
      <c r="C31" s="15">
        <v>8.25</v>
      </c>
      <c r="D31" s="14">
        <v>2</v>
      </c>
      <c r="E31" s="23">
        <f>ROUND(C31*D31,2)</f>
        <v>16.5</v>
      </c>
      <c r="F31" s="16">
        <v>0</v>
      </c>
      <c r="G31" s="23">
        <f>ROUND(E31*F31,2)</f>
        <v>0</v>
      </c>
      <c r="H31" s="23">
        <f>ROUND(E31-G31,2)</f>
        <v>16.5</v>
      </c>
    </row>
    <row r="32" spans="1:8" x14ac:dyDescent="0.3">
      <c r="A32" s="14" t="s">
        <v>107</v>
      </c>
      <c r="B32" s="14" t="s">
        <v>18</v>
      </c>
      <c r="C32" s="15">
        <v>1.51</v>
      </c>
      <c r="D32" s="14">
        <v>3.2</v>
      </c>
      <c r="E32" s="23">
        <f>ROUND(C32*D32,2)</f>
        <v>4.83</v>
      </c>
      <c r="F32" s="16">
        <v>0</v>
      </c>
      <c r="G32" s="23">
        <f>ROUND(E32*F32,2)</f>
        <v>0</v>
      </c>
      <c r="H32" s="23">
        <f>ROUND(E32-G32,2)</f>
        <v>4.83</v>
      </c>
    </row>
    <row r="33" spans="1:8" x14ac:dyDescent="0.3">
      <c r="A33" s="14" t="s">
        <v>79</v>
      </c>
      <c r="B33" s="14" t="s">
        <v>18</v>
      </c>
      <c r="C33" s="15">
        <v>5.95</v>
      </c>
      <c r="D33" s="14">
        <v>2</v>
      </c>
      <c r="E33" s="23">
        <f>ROUND(C33*D33,2)</f>
        <v>11.9</v>
      </c>
      <c r="F33" s="16">
        <v>0</v>
      </c>
      <c r="G33" s="23">
        <f>ROUND(E33*F33,2)</f>
        <v>0</v>
      </c>
      <c r="H33" s="23">
        <f>ROUND(E33-G33,2)</f>
        <v>11.9</v>
      </c>
    </row>
    <row r="34" spans="1:8" x14ac:dyDescent="0.3">
      <c r="A34" s="14" t="s">
        <v>112</v>
      </c>
      <c r="B34" s="14" t="s">
        <v>48</v>
      </c>
      <c r="C34" s="15">
        <v>15</v>
      </c>
      <c r="D34" s="14">
        <v>1</v>
      </c>
      <c r="E34" s="23">
        <f>ROUND(C34*D34,2)</f>
        <v>15</v>
      </c>
      <c r="F34" s="16">
        <v>0</v>
      </c>
      <c r="G34" s="23">
        <f>ROUND(E34*F34,2)</f>
        <v>0</v>
      </c>
      <c r="H34" s="23">
        <f>ROUND(E34-G34,2)</f>
        <v>15</v>
      </c>
    </row>
    <row r="35" spans="1:8" x14ac:dyDescent="0.3">
      <c r="A35" s="13" t="s">
        <v>33</v>
      </c>
      <c r="C35" s="23"/>
      <c r="E35" s="23"/>
    </row>
    <row r="36" spans="1:8" x14ac:dyDescent="0.3">
      <c r="A36" s="14" t="s">
        <v>393</v>
      </c>
      <c r="B36" s="14" t="s">
        <v>60</v>
      </c>
      <c r="C36" s="15">
        <v>2.4300000000000002</v>
      </c>
      <c r="D36" s="14">
        <v>45</v>
      </c>
      <c r="E36" s="23">
        <f>ROUND(C36*D36,2)</f>
        <v>109.35</v>
      </c>
      <c r="F36" s="16">
        <v>0</v>
      </c>
      <c r="G36" s="23">
        <f>ROUND(E36*F36,2)</f>
        <v>0</v>
      </c>
      <c r="H36" s="23">
        <f>ROUND(E36-G36,2)</f>
        <v>109.35</v>
      </c>
    </row>
    <row r="37" spans="1:8" x14ac:dyDescent="0.3">
      <c r="A37" s="13" t="s">
        <v>85</v>
      </c>
      <c r="C37" s="23"/>
      <c r="E37" s="23"/>
    </row>
    <row r="38" spans="1:8" x14ac:dyDescent="0.3">
      <c r="A38" s="14" t="s">
        <v>86</v>
      </c>
      <c r="B38" s="14" t="s">
        <v>18</v>
      </c>
      <c r="C38" s="15">
        <v>7.0000000000000007E-2</v>
      </c>
      <c r="D38" s="14">
        <v>32</v>
      </c>
      <c r="E38" s="23">
        <f>ROUND(C38*D38,2)</f>
        <v>2.2400000000000002</v>
      </c>
      <c r="F38" s="16">
        <v>0</v>
      </c>
      <c r="G38" s="23">
        <f>ROUND(E38*F38,2)</f>
        <v>0</v>
      </c>
      <c r="H38" s="23">
        <f>ROUND(E38-G38,2)</f>
        <v>2.2400000000000002</v>
      </c>
    </row>
    <row r="39" spans="1:8" x14ac:dyDescent="0.3">
      <c r="A39" s="13" t="s">
        <v>114</v>
      </c>
      <c r="C39" s="23"/>
      <c r="E39" s="23"/>
    </row>
    <row r="40" spans="1:8" x14ac:dyDescent="0.3">
      <c r="A40" s="14" t="s">
        <v>115</v>
      </c>
      <c r="B40" s="14" t="s">
        <v>26</v>
      </c>
      <c r="C40" s="15">
        <v>3.3</v>
      </c>
      <c r="D40" s="14">
        <v>0.4</v>
      </c>
      <c r="E40" s="23">
        <f>ROUND(C40*D40,2)</f>
        <v>1.32</v>
      </c>
      <c r="F40" s="16">
        <v>0</v>
      </c>
      <c r="G40" s="23">
        <f>ROUND(E40*F40,2)</f>
        <v>0</v>
      </c>
      <c r="H40" s="23">
        <f>ROUND(E40-G40,2)</f>
        <v>1.32</v>
      </c>
    </row>
    <row r="41" spans="1:8" x14ac:dyDescent="0.3">
      <c r="A41" s="13" t="s">
        <v>61</v>
      </c>
      <c r="C41" s="23"/>
      <c r="E41" s="23"/>
    </row>
    <row r="42" spans="1:8" x14ac:dyDescent="0.3">
      <c r="A42" s="14" t="s">
        <v>62</v>
      </c>
      <c r="B42" s="14" t="s">
        <v>48</v>
      </c>
      <c r="C42" s="15">
        <v>7.5</v>
      </c>
      <c r="D42" s="14">
        <v>1</v>
      </c>
      <c r="E42" s="23">
        <f>ROUND(C42*D42,2)</f>
        <v>7.5</v>
      </c>
      <c r="F42" s="16">
        <v>0</v>
      </c>
      <c r="G42" s="23">
        <f>ROUND(E42*F42,2)</f>
        <v>0</v>
      </c>
      <c r="H42" s="23">
        <f>ROUND(E42-G42,2)</f>
        <v>7.5</v>
      </c>
    </row>
    <row r="43" spans="1:8" x14ac:dyDescent="0.3">
      <c r="A43" s="13" t="s">
        <v>87</v>
      </c>
      <c r="C43" s="23"/>
      <c r="E43" s="23"/>
    </row>
    <row r="44" spans="1:8" x14ac:dyDescent="0.3">
      <c r="A44" s="14" t="s">
        <v>88</v>
      </c>
      <c r="B44" s="14" t="s">
        <v>48</v>
      </c>
      <c r="C44" s="15">
        <v>1</v>
      </c>
      <c r="D44" s="14">
        <v>1</v>
      </c>
      <c r="E44" s="23">
        <f>ROUND(C44*D44,2)</f>
        <v>1</v>
      </c>
      <c r="F44" s="16">
        <v>0</v>
      </c>
      <c r="G44" s="23">
        <f>ROUND(E44*F44,2)</f>
        <v>0</v>
      </c>
      <c r="H44" s="23">
        <f>ROUND(E44-G44,2)</f>
        <v>1</v>
      </c>
    </row>
    <row r="45" spans="1:8" x14ac:dyDescent="0.3">
      <c r="A45" s="13" t="s">
        <v>34</v>
      </c>
      <c r="C45" s="23"/>
      <c r="E45" s="23"/>
    </row>
    <row r="46" spans="1:8" x14ac:dyDescent="0.3">
      <c r="A46" s="14" t="s">
        <v>35</v>
      </c>
      <c r="B46" s="14" t="s">
        <v>36</v>
      </c>
      <c r="C46" s="15">
        <v>65</v>
      </c>
      <c r="D46" s="14">
        <v>0.66600000000000004</v>
      </c>
      <c r="E46" s="23">
        <f>ROUND(C46*D46,2)</f>
        <v>43.29</v>
      </c>
      <c r="F46" s="16">
        <v>0</v>
      </c>
      <c r="G46" s="23">
        <f>ROUND(E46*F46,2)</f>
        <v>0</v>
      </c>
      <c r="H46" s="23">
        <f>ROUND(E46-G46,2)</f>
        <v>43.29</v>
      </c>
    </row>
    <row r="47" spans="1:8" x14ac:dyDescent="0.3">
      <c r="A47" s="13" t="s">
        <v>116</v>
      </c>
      <c r="C47" s="23"/>
      <c r="E47" s="23"/>
    </row>
    <row r="48" spans="1:8" x14ac:dyDescent="0.3">
      <c r="A48" s="14" t="s">
        <v>117</v>
      </c>
      <c r="B48" s="14" t="s">
        <v>48</v>
      </c>
      <c r="C48" s="15">
        <v>8</v>
      </c>
      <c r="D48" s="14">
        <v>1</v>
      </c>
      <c r="E48" s="23">
        <f>ROUND(C48*D48,2)</f>
        <v>8</v>
      </c>
      <c r="F48" s="16">
        <v>0</v>
      </c>
      <c r="G48" s="23">
        <f>ROUND(E48*F48,2)</f>
        <v>0</v>
      </c>
      <c r="H48" s="23">
        <f>ROUND(E48-G48,2)</f>
        <v>8</v>
      </c>
    </row>
    <row r="49" spans="1:8" x14ac:dyDescent="0.3">
      <c r="A49" s="13" t="s">
        <v>118</v>
      </c>
      <c r="C49" s="23"/>
      <c r="E49" s="23"/>
    </row>
    <row r="50" spans="1:8" x14ac:dyDescent="0.3">
      <c r="A50" s="14" t="s">
        <v>119</v>
      </c>
      <c r="B50" s="14" t="s">
        <v>48</v>
      </c>
      <c r="C50" s="15">
        <v>10</v>
      </c>
      <c r="D50" s="14">
        <v>0.33300000000000002</v>
      </c>
      <c r="E50" s="23">
        <f>ROUND(C50*D50,2)</f>
        <v>3.33</v>
      </c>
      <c r="F50" s="16">
        <v>0</v>
      </c>
      <c r="G50" s="23">
        <f>ROUND(E50*F50,2)</f>
        <v>0</v>
      </c>
      <c r="H50" s="23">
        <f>ROUND(E50-G50,2)</f>
        <v>3.33</v>
      </c>
    </row>
    <row r="51" spans="1:8" x14ac:dyDescent="0.3">
      <c r="A51" s="13" t="s">
        <v>37</v>
      </c>
      <c r="C51" s="23"/>
      <c r="E51" s="23"/>
    </row>
    <row r="52" spans="1:8" x14ac:dyDescent="0.3">
      <c r="A52" s="14" t="s">
        <v>38</v>
      </c>
      <c r="B52" s="14" t="s">
        <v>39</v>
      </c>
      <c r="C52" s="15">
        <v>17.940000000000001</v>
      </c>
      <c r="D52" s="14">
        <v>0.29880000000000001</v>
      </c>
      <c r="E52" s="23">
        <f>ROUND(C52*D52,2)</f>
        <v>5.36</v>
      </c>
      <c r="F52" s="16">
        <v>0</v>
      </c>
      <c r="G52" s="23">
        <f>ROUND(E52*F52,2)</f>
        <v>0</v>
      </c>
      <c r="H52" s="23">
        <f>ROUND(E52-G52,2)</f>
        <v>5.36</v>
      </c>
    </row>
    <row r="53" spans="1:8" x14ac:dyDescent="0.3">
      <c r="A53" s="14" t="s">
        <v>91</v>
      </c>
      <c r="B53" s="14" t="s">
        <v>39</v>
      </c>
      <c r="C53" s="15">
        <v>17.940000000000001</v>
      </c>
      <c r="D53" s="14">
        <v>0.2722</v>
      </c>
      <c r="E53" s="23">
        <f>ROUND(C53*D53,2)</f>
        <v>4.88</v>
      </c>
      <c r="F53" s="16">
        <v>0</v>
      </c>
      <c r="G53" s="23">
        <f>ROUND(E53*F53,2)</f>
        <v>0</v>
      </c>
      <c r="H53" s="23">
        <f>ROUND(E53-G53,2)</f>
        <v>4.88</v>
      </c>
    </row>
    <row r="54" spans="1:8" x14ac:dyDescent="0.3">
      <c r="A54" s="13" t="s">
        <v>43</v>
      </c>
      <c r="C54" s="23"/>
      <c r="E54" s="23"/>
    </row>
    <row r="55" spans="1:8" x14ac:dyDescent="0.3">
      <c r="A55" s="14" t="s">
        <v>42</v>
      </c>
      <c r="B55" s="14" t="s">
        <v>39</v>
      </c>
      <c r="C55" s="15">
        <v>9.06</v>
      </c>
      <c r="D55" s="14">
        <v>9.98E-2</v>
      </c>
      <c r="E55" s="23">
        <f>ROUND(C55*D55,2)</f>
        <v>0.9</v>
      </c>
      <c r="F55" s="16">
        <v>0</v>
      </c>
      <c r="G55" s="23">
        <f>ROUND(E55*F55,2)</f>
        <v>0</v>
      </c>
      <c r="H55" s="23">
        <f>ROUND(E55-G55,2)</f>
        <v>0.9</v>
      </c>
    </row>
    <row r="56" spans="1:8" x14ac:dyDescent="0.3">
      <c r="A56" s="14" t="s">
        <v>91</v>
      </c>
      <c r="B56" s="14" t="s">
        <v>39</v>
      </c>
      <c r="C56" s="15">
        <v>9.06</v>
      </c>
      <c r="D56" s="14">
        <v>0.22220000000000001</v>
      </c>
      <c r="E56" s="23">
        <f>ROUND(C56*D56,2)</f>
        <v>2.0099999999999998</v>
      </c>
      <c r="F56" s="16">
        <v>0</v>
      </c>
      <c r="G56" s="23">
        <f>ROUND(E56*F56,2)</f>
        <v>0</v>
      </c>
      <c r="H56" s="23">
        <f>ROUND(E56-G56,2)</f>
        <v>2.0099999999999998</v>
      </c>
    </row>
    <row r="57" spans="1:8" x14ac:dyDescent="0.3">
      <c r="A57" s="14" t="s">
        <v>44</v>
      </c>
      <c r="B57" s="14" t="s">
        <v>39</v>
      </c>
      <c r="C57" s="15">
        <v>17.95</v>
      </c>
      <c r="D57" s="14">
        <v>0.45679999999999998</v>
      </c>
      <c r="E57" s="23">
        <f>ROUND(C57*D57,2)</f>
        <v>8.1999999999999993</v>
      </c>
      <c r="F57" s="16">
        <v>0</v>
      </c>
      <c r="G57" s="23">
        <f>ROUND(E57*F57,2)</f>
        <v>0</v>
      </c>
      <c r="H57" s="23">
        <f>ROUND(E57-G57,2)</f>
        <v>8.1999999999999993</v>
      </c>
    </row>
    <row r="58" spans="1:8" x14ac:dyDescent="0.3">
      <c r="A58" s="13" t="s">
        <v>45</v>
      </c>
      <c r="C58" s="23"/>
      <c r="E58" s="23"/>
    </row>
    <row r="59" spans="1:8" x14ac:dyDescent="0.3">
      <c r="A59" s="14" t="s">
        <v>38</v>
      </c>
      <c r="B59" s="14" t="s">
        <v>19</v>
      </c>
      <c r="C59" s="15">
        <v>3.44</v>
      </c>
      <c r="D59" s="14">
        <v>4.6136999999999997</v>
      </c>
      <c r="E59" s="23">
        <f>ROUND(C59*D59,2)</f>
        <v>15.87</v>
      </c>
      <c r="F59" s="16">
        <v>0</v>
      </c>
      <c r="G59" s="23">
        <f>ROUND(E59*F59,2)</f>
        <v>0</v>
      </c>
      <c r="H59" s="23">
        <f>ROUND(E59-G59,2)</f>
        <v>15.87</v>
      </c>
    </row>
    <row r="60" spans="1:8" x14ac:dyDescent="0.3">
      <c r="A60" s="14" t="s">
        <v>91</v>
      </c>
      <c r="B60" s="14" t="s">
        <v>19</v>
      </c>
      <c r="C60" s="15">
        <v>3.44</v>
      </c>
      <c r="D60" s="14">
        <v>5.7069000000000001</v>
      </c>
      <c r="E60" s="23">
        <f>ROUND(C60*D60,2)</f>
        <v>19.63</v>
      </c>
      <c r="F60" s="16">
        <v>0</v>
      </c>
      <c r="G60" s="23">
        <f>ROUND(E60*F60,2)</f>
        <v>0</v>
      </c>
      <c r="H60" s="23">
        <f>ROUND(E60-G60,2)</f>
        <v>19.63</v>
      </c>
    </row>
    <row r="61" spans="1:8" x14ac:dyDescent="0.3">
      <c r="A61" s="13" t="s">
        <v>47</v>
      </c>
      <c r="C61" s="23"/>
      <c r="E61" s="23"/>
    </row>
    <row r="62" spans="1:8" x14ac:dyDescent="0.3">
      <c r="A62" s="14" t="s">
        <v>42</v>
      </c>
      <c r="B62" s="14" t="s">
        <v>48</v>
      </c>
      <c r="C62" s="15">
        <v>7.52</v>
      </c>
      <c r="D62" s="14">
        <v>1</v>
      </c>
      <c r="E62" s="23">
        <f>ROUND(C62*D62,2)</f>
        <v>7.52</v>
      </c>
      <c r="F62" s="16">
        <v>0</v>
      </c>
      <c r="G62" s="23">
        <f>ROUND(E62*F62,2)</f>
        <v>0</v>
      </c>
      <c r="H62" s="23">
        <f t="shared" ref="H62:H67" si="3">ROUND(E62-G62,2)</f>
        <v>7.52</v>
      </c>
    </row>
    <row r="63" spans="1:8" x14ac:dyDescent="0.3">
      <c r="A63" s="14" t="s">
        <v>38</v>
      </c>
      <c r="B63" s="14" t="s">
        <v>48</v>
      </c>
      <c r="C63" s="15">
        <v>3.35</v>
      </c>
      <c r="D63" s="14">
        <v>1</v>
      </c>
      <c r="E63" s="23">
        <f>ROUND(C63*D63,2)</f>
        <v>3.35</v>
      </c>
      <c r="F63" s="16">
        <v>0</v>
      </c>
      <c r="G63" s="23">
        <f>ROUND(E63*F63,2)</f>
        <v>0</v>
      </c>
      <c r="H63" s="23">
        <f t="shared" si="3"/>
        <v>3.35</v>
      </c>
    </row>
    <row r="64" spans="1:8" x14ac:dyDescent="0.3">
      <c r="A64" s="14" t="s">
        <v>91</v>
      </c>
      <c r="B64" s="14" t="s">
        <v>48</v>
      </c>
      <c r="C64" s="15">
        <v>27.11</v>
      </c>
      <c r="D64" s="14">
        <v>1</v>
      </c>
      <c r="E64" s="23">
        <f>ROUND(C64*D64,2)</f>
        <v>27.11</v>
      </c>
      <c r="F64" s="16">
        <v>0</v>
      </c>
      <c r="G64" s="23">
        <f>ROUND(E64*F64,2)</f>
        <v>0</v>
      </c>
      <c r="H64" s="23">
        <f t="shared" si="3"/>
        <v>27.11</v>
      </c>
    </row>
    <row r="65" spans="1:8" x14ac:dyDescent="0.3">
      <c r="A65" s="9" t="s">
        <v>49</v>
      </c>
      <c r="B65" s="9" t="s">
        <v>48</v>
      </c>
      <c r="C65" s="10">
        <v>25.59</v>
      </c>
      <c r="D65" s="9">
        <v>1</v>
      </c>
      <c r="E65" s="22">
        <f>ROUND(C65*D65,2)</f>
        <v>25.59</v>
      </c>
      <c r="F65" s="11">
        <v>0</v>
      </c>
      <c r="G65" s="22">
        <f>ROUND(E65*F65,2)</f>
        <v>0</v>
      </c>
      <c r="H65" s="22">
        <f t="shared" si="3"/>
        <v>25.59</v>
      </c>
    </row>
    <row r="66" spans="1:8" x14ac:dyDescent="0.3">
      <c r="A66" s="7" t="s">
        <v>50</v>
      </c>
      <c r="C66" s="23"/>
      <c r="E66" s="23">
        <f>SUM(E13:E65)</f>
        <v>712.06000000000006</v>
      </c>
      <c r="G66" s="12">
        <f>SUM(G13:G65)</f>
        <v>0</v>
      </c>
      <c r="H66" s="12">
        <f t="shared" si="3"/>
        <v>712.06</v>
      </c>
    </row>
    <row r="67" spans="1:8" x14ac:dyDescent="0.3">
      <c r="A67" s="7" t="s">
        <v>51</v>
      </c>
      <c r="C67" s="23"/>
      <c r="E67" s="23">
        <f>+E9-E66</f>
        <v>354.14</v>
      </c>
      <c r="G67" s="12">
        <f>+G9-G66</f>
        <v>0</v>
      </c>
      <c r="H67" s="12">
        <f t="shared" si="3"/>
        <v>354.14</v>
      </c>
    </row>
    <row r="68" spans="1:8" x14ac:dyDescent="0.3">
      <c r="A68" t="s">
        <v>12</v>
      </c>
      <c r="C68" s="23"/>
      <c r="E68" s="23"/>
    </row>
    <row r="69" spans="1:8" x14ac:dyDescent="0.3">
      <c r="A69" s="7" t="s">
        <v>52</v>
      </c>
      <c r="C69" s="23"/>
      <c r="E69" s="23"/>
    </row>
    <row r="70" spans="1:8" x14ac:dyDescent="0.3">
      <c r="A70" s="14" t="s">
        <v>42</v>
      </c>
      <c r="B70" s="14" t="s">
        <v>48</v>
      </c>
      <c r="C70" s="15">
        <v>12.19</v>
      </c>
      <c r="D70" s="14">
        <v>1</v>
      </c>
      <c r="E70" s="23">
        <f>ROUND(C70*D70,2)</f>
        <v>12.19</v>
      </c>
      <c r="F70" s="16">
        <v>0</v>
      </c>
      <c r="G70" s="23">
        <f>ROUND(E70*F70,2)</f>
        <v>0</v>
      </c>
      <c r="H70" s="23">
        <f t="shared" ref="H70:H75" si="4">ROUND(E70-G70,2)</f>
        <v>12.19</v>
      </c>
    </row>
    <row r="71" spans="1:8" x14ac:dyDescent="0.3">
      <c r="A71" s="14" t="s">
        <v>38</v>
      </c>
      <c r="B71" s="14" t="s">
        <v>48</v>
      </c>
      <c r="C71" s="15">
        <v>25.78</v>
      </c>
      <c r="D71" s="14">
        <v>1</v>
      </c>
      <c r="E71" s="23">
        <f>ROUND(C71*D71,2)</f>
        <v>25.78</v>
      </c>
      <c r="F71" s="16">
        <v>0</v>
      </c>
      <c r="G71" s="23">
        <f>ROUND(E71*F71,2)</f>
        <v>0</v>
      </c>
      <c r="H71" s="23">
        <f t="shared" si="4"/>
        <v>25.78</v>
      </c>
    </row>
    <row r="72" spans="1:8" x14ac:dyDescent="0.3">
      <c r="A72" s="9" t="s">
        <v>91</v>
      </c>
      <c r="B72" s="9" t="s">
        <v>48</v>
      </c>
      <c r="C72" s="10">
        <v>135.41999999999999</v>
      </c>
      <c r="D72" s="9">
        <v>1</v>
      </c>
      <c r="E72" s="22">
        <f>ROUND(C72*D72,2)</f>
        <v>135.41999999999999</v>
      </c>
      <c r="F72" s="11">
        <v>0</v>
      </c>
      <c r="G72" s="22">
        <f>ROUND(E72*F72,2)</f>
        <v>0</v>
      </c>
      <c r="H72" s="22">
        <f t="shared" si="4"/>
        <v>135.41999999999999</v>
      </c>
    </row>
    <row r="73" spans="1:8" x14ac:dyDescent="0.3">
      <c r="A73" s="7" t="s">
        <v>53</v>
      </c>
      <c r="C73" s="23"/>
      <c r="E73" s="23">
        <f>SUM(E70:E72)</f>
        <v>173.39</v>
      </c>
      <c r="G73" s="12">
        <f>SUM(G70:G72)</f>
        <v>0</v>
      </c>
      <c r="H73" s="12">
        <f t="shared" si="4"/>
        <v>173.39</v>
      </c>
    </row>
    <row r="74" spans="1:8" x14ac:dyDescent="0.3">
      <c r="A74" s="7" t="s">
        <v>54</v>
      </c>
      <c r="C74" s="23"/>
      <c r="E74" s="23">
        <f>+E66+E73</f>
        <v>885.45</v>
      </c>
      <c r="G74" s="12">
        <f>+G66+G73</f>
        <v>0</v>
      </c>
      <c r="H74" s="12">
        <f t="shared" si="4"/>
        <v>885.45</v>
      </c>
    </row>
    <row r="75" spans="1:8" x14ac:dyDescent="0.3">
      <c r="A75" s="7" t="s">
        <v>55</v>
      </c>
      <c r="C75" s="23"/>
      <c r="E75" s="23">
        <f>+E9-E74</f>
        <v>180.75</v>
      </c>
      <c r="G75" s="12">
        <f>+G9-G74</f>
        <v>0</v>
      </c>
      <c r="H75" s="12">
        <f t="shared" si="4"/>
        <v>180.75</v>
      </c>
    </row>
    <row r="76" spans="1:8" x14ac:dyDescent="0.3">
      <c r="A76" t="s">
        <v>120</v>
      </c>
      <c r="C76" s="23"/>
      <c r="E76" s="23"/>
    </row>
    <row r="77" spans="1:8" x14ac:dyDescent="0.3">
      <c r="A77" t="s">
        <v>425</v>
      </c>
      <c r="C77" s="23"/>
      <c r="E77" s="23"/>
    </row>
    <row r="78" spans="1:8" x14ac:dyDescent="0.3">
      <c r="C78" s="23"/>
      <c r="E78" s="23"/>
    </row>
    <row r="79" spans="1:8" x14ac:dyDescent="0.3">
      <c r="A79" s="7" t="s">
        <v>121</v>
      </c>
      <c r="C79" s="23"/>
      <c r="E79" s="23"/>
    </row>
    <row r="80" spans="1:8" x14ac:dyDescent="0.3">
      <c r="A80" s="7" t="s">
        <v>122</v>
      </c>
      <c r="C80" s="23"/>
      <c r="E80" s="23"/>
    </row>
    <row r="98" spans="1:9" x14ac:dyDescent="0.3">
      <c r="A98" t="str" cm="1">
        <f t="array" aca="1" ref="A98" ca="1">MID(CELL("filename",A1),FIND("]",CELL("filename",A1))+1,256)</f>
        <v>cotton19</v>
      </c>
    </row>
    <row r="99" spans="1:9" x14ac:dyDescent="0.3">
      <c r="A99" s="7" t="s">
        <v>50</v>
      </c>
      <c r="E99" s="25">
        <f>VLOOKUP(A99,$A$1:$H$98,5,FALSE)</f>
        <v>712.06000000000006</v>
      </c>
    </row>
    <row r="100" spans="1:9" x14ac:dyDescent="0.3">
      <c r="A100" s="7" t="s">
        <v>293</v>
      </c>
      <c r="E100" s="25">
        <f>VLOOKUP(A100,$A$1:$H$98,5,FALSE)</f>
        <v>173.39</v>
      </c>
    </row>
    <row r="101" spans="1:9" x14ac:dyDescent="0.3">
      <c r="A101" s="7" t="s">
        <v>294</v>
      </c>
      <c r="E101" s="25">
        <f t="shared" ref="E101:E102" si="5">VLOOKUP(A101,$A$1:$H$98,5,FALSE)</f>
        <v>885.45</v>
      </c>
    </row>
    <row r="102" spans="1:9" x14ac:dyDescent="0.3">
      <c r="A102" s="7" t="s">
        <v>55</v>
      </c>
      <c r="E102" s="25">
        <f t="shared" si="5"/>
        <v>180.75</v>
      </c>
    </row>
    <row r="103" spans="1:9" x14ac:dyDescent="0.3">
      <c r="A103" s="21" t="s">
        <v>255</v>
      </c>
    </row>
    <row r="104" spans="1:9" x14ac:dyDescent="0.3">
      <c r="A104" s="21" t="s">
        <v>255</v>
      </c>
    </row>
    <row r="105" spans="1:9" x14ac:dyDescent="0.3">
      <c r="A105" s="25">
        <f>E102</f>
        <v>180.75</v>
      </c>
      <c r="B105" s="25">
        <f ca="1">C105-Calculator!$B$16</f>
        <v>-0.15999999999999998</v>
      </c>
      <c r="C105" s="25">
        <f ca="1">D105-Calculator!$B$16</f>
        <v>0.14000000000000001</v>
      </c>
      <c r="D105" s="25">
        <f ca="1">E105-Calculator!$B$16</f>
        <v>0.44</v>
      </c>
      <c r="E105" s="25" cm="1">
        <f t="array" aca="1" ref="E105" ca="1">IF(MID(CELL("filename",A1),FIND("]",CELL("filename",A1))+1,256)=Calculator!AR2,Calculator!B15,C7)</f>
        <v>0.74</v>
      </c>
      <c r="F105" s="25">
        <f ca="1">E105+Calculator!$B$16</f>
        <v>1.04</v>
      </c>
      <c r="G105" s="25">
        <f ca="1">F105+Calculator!$B$16</f>
        <v>1.34</v>
      </c>
      <c r="H105" s="25">
        <f ca="1">G105+Calculator!$B$16</f>
        <v>1.6400000000000001</v>
      </c>
    </row>
    <row r="106" spans="1:9" x14ac:dyDescent="0.3">
      <c r="A106">
        <f ca="1">A107-Calculator!$B$12</f>
        <v>1185</v>
      </c>
      <c r="B106" s="12">
        <f t="dataTable" ref="B106:H112" dt2D="1" dtr="1" r1="C7" r2="D7" ca="1"/>
        <v>-896.85</v>
      </c>
      <c r="C106" s="12">
        <v>-1607.8500000000001</v>
      </c>
      <c r="D106" s="12">
        <v>-1963.35</v>
      </c>
      <c r="E106" s="12">
        <v>-1963.35</v>
      </c>
      <c r="F106" s="12">
        <v>-1607.8500000000001</v>
      </c>
      <c r="G106" s="12">
        <v>-896.85</v>
      </c>
      <c r="H106" s="12">
        <v>169.64999999999986</v>
      </c>
      <c r="I106" s="12"/>
    </row>
    <row r="107" spans="1:9" x14ac:dyDescent="0.3">
      <c r="A107">
        <f ca="1">A108-Calculator!$B$12</f>
        <v>1190</v>
      </c>
      <c r="B107" s="12">
        <v>-895.25</v>
      </c>
      <c r="C107" s="12">
        <v>-1600.25</v>
      </c>
      <c r="D107" s="12">
        <v>-1952.75</v>
      </c>
      <c r="E107" s="12">
        <v>-1952.75</v>
      </c>
      <c r="F107" s="12">
        <v>-1600.25</v>
      </c>
      <c r="G107" s="12">
        <v>-895.25</v>
      </c>
      <c r="H107" s="12">
        <v>162.25</v>
      </c>
      <c r="I107" s="12"/>
    </row>
    <row r="108" spans="1:9" x14ac:dyDescent="0.3">
      <c r="A108">
        <f ca="1">A109-Calculator!$B$12</f>
        <v>1195</v>
      </c>
      <c r="B108" s="12">
        <v>-894.45</v>
      </c>
      <c r="C108" s="12">
        <v>-1596.45</v>
      </c>
      <c r="D108" s="12">
        <v>-1947.45</v>
      </c>
      <c r="E108" s="12">
        <v>-1947.45</v>
      </c>
      <c r="F108" s="12">
        <v>-1596.45</v>
      </c>
      <c r="G108" s="12">
        <v>-894.45</v>
      </c>
      <c r="H108" s="12">
        <v>158.54999999999995</v>
      </c>
      <c r="I108" s="12"/>
    </row>
    <row r="109" spans="1:9" x14ac:dyDescent="0.3">
      <c r="A109" cm="1">
        <f t="array" aca="1" ref="A109" ca="1">IF(MID(CELL("filename",A1),FIND("]",CELL("filename",A1))+1,256)=Calculator!AR2,Calculator!B11,D7)</f>
        <v>1200</v>
      </c>
      <c r="B109" s="12">
        <v>-894.45</v>
      </c>
      <c r="C109" s="12">
        <v>-1596.45</v>
      </c>
      <c r="D109" s="12">
        <v>-1947.45</v>
      </c>
      <c r="E109" s="12">
        <v>-1947.45</v>
      </c>
      <c r="F109" s="12">
        <v>-1596.45</v>
      </c>
      <c r="G109" s="12">
        <v>-894.45</v>
      </c>
      <c r="H109" s="12">
        <v>158.54999999999995</v>
      </c>
      <c r="I109" s="12"/>
    </row>
    <row r="110" spans="1:9" x14ac:dyDescent="0.3">
      <c r="A110">
        <f ca="1">A109+Calculator!$B$12</f>
        <v>1205</v>
      </c>
      <c r="B110" s="12">
        <v>-895.25</v>
      </c>
      <c r="C110" s="12">
        <v>-1600.25</v>
      </c>
      <c r="D110" s="12">
        <v>-1952.75</v>
      </c>
      <c r="E110" s="12">
        <v>-1952.75</v>
      </c>
      <c r="F110" s="12">
        <v>-1600.25</v>
      </c>
      <c r="G110" s="12">
        <v>-895.25</v>
      </c>
      <c r="H110" s="12">
        <v>162.25</v>
      </c>
      <c r="I110" s="12"/>
    </row>
    <row r="111" spans="1:9" x14ac:dyDescent="0.3">
      <c r="A111">
        <f ca="1">A110+Calculator!$B$12</f>
        <v>1210</v>
      </c>
      <c r="B111" s="12">
        <v>-896.85</v>
      </c>
      <c r="C111" s="12">
        <v>-1607.8500000000001</v>
      </c>
      <c r="D111" s="12">
        <v>-1963.35</v>
      </c>
      <c r="E111" s="12">
        <v>-1963.35</v>
      </c>
      <c r="F111" s="12">
        <v>-1607.8500000000001</v>
      </c>
      <c r="G111" s="12">
        <v>-896.85</v>
      </c>
      <c r="H111" s="12">
        <v>169.64999999999986</v>
      </c>
      <c r="I111" s="12"/>
    </row>
    <row r="112" spans="1:9" x14ac:dyDescent="0.3">
      <c r="A112">
        <f ca="1">A111+Calculator!$B$12</f>
        <v>1215</v>
      </c>
      <c r="B112" s="12">
        <v>-899.25</v>
      </c>
      <c r="C112" s="12">
        <v>-1619.25</v>
      </c>
      <c r="D112" s="12">
        <v>-1979.25</v>
      </c>
      <c r="E112" s="12">
        <v>-1979.25</v>
      </c>
      <c r="F112" s="12">
        <v>-1619.25</v>
      </c>
      <c r="G112" s="12">
        <v>-899.25</v>
      </c>
      <c r="H112" s="12">
        <v>180.75</v>
      </c>
      <c r="I112" s="12"/>
    </row>
    <row r="114" spans="1:14" x14ac:dyDescent="0.3">
      <c r="K114" s="21"/>
    </row>
    <row r="115" spans="1:14" x14ac:dyDescent="0.3">
      <c r="A115" s="21" t="s">
        <v>256</v>
      </c>
    </row>
    <row r="116" spans="1:14" x14ac:dyDescent="0.3">
      <c r="A116" s="25">
        <f>E102</f>
        <v>180.75</v>
      </c>
      <c r="B116">
        <f ca="1">C116-Calculator!$C$28</f>
        <v>0.41000000000000003</v>
      </c>
      <c r="C116">
        <f ca="1">D116-Calculator!$C$28</f>
        <v>0.52</v>
      </c>
      <c r="D116">
        <f ca="1">E116-Calculator!$C$28</f>
        <v>0.63</v>
      </c>
      <c r="E116" cm="1">
        <f t="array" aca="1" ref="E116" ca="1">IF(MID(CELL("filename",A1),FIND("]",CELL("filename",A1))+1,256)=Calculator!AS2,Calculator!B28,C7)</f>
        <v>0.74</v>
      </c>
      <c r="F116">
        <f ca="1">E116+Calculator!$C$28</f>
        <v>0.85</v>
      </c>
      <c r="G116">
        <f ca="1">F116+Calculator!$C$28</f>
        <v>0.96</v>
      </c>
      <c r="H116">
        <f ca="1">G116+Calculator!$C$28</f>
        <v>1.07</v>
      </c>
      <c r="N116" s="12"/>
    </row>
    <row r="117" spans="1:14" x14ac:dyDescent="0.3">
      <c r="A117">
        <f ca="1">A118-Calculator!$B$25</f>
        <v>1185</v>
      </c>
      <c r="B117" s="12">
        <f t="dataTable" ref="B117:H123" dt2D="1" dtr="1" r1="C7" r2="D7" ca="1"/>
        <v>-221.40000000000009</v>
      </c>
      <c r="C117" s="12">
        <v>-482.1</v>
      </c>
      <c r="D117" s="12">
        <v>-612.45000000000005</v>
      </c>
      <c r="E117" s="12">
        <v>-612.45000000000005</v>
      </c>
      <c r="F117" s="12">
        <v>-482.1</v>
      </c>
      <c r="G117" s="12">
        <v>-221.40000000000009</v>
      </c>
      <c r="H117" s="12">
        <v>169.64999999999986</v>
      </c>
      <c r="N117" s="12"/>
    </row>
    <row r="118" spans="1:14" x14ac:dyDescent="0.3">
      <c r="A118">
        <f ca="1">A119-Calculator!$B$25</f>
        <v>1190</v>
      </c>
      <c r="B118" s="12">
        <v>-225.5</v>
      </c>
      <c r="C118" s="12">
        <v>-484.00000000000006</v>
      </c>
      <c r="D118" s="12">
        <v>-613.25</v>
      </c>
      <c r="E118" s="12">
        <v>-613.25</v>
      </c>
      <c r="F118" s="12">
        <v>-484.00000000000006</v>
      </c>
      <c r="G118" s="12">
        <v>-225.5</v>
      </c>
      <c r="H118" s="12">
        <v>162.25</v>
      </c>
      <c r="N118" s="12"/>
    </row>
    <row r="119" spans="1:14" x14ac:dyDescent="0.3">
      <c r="A119">
        <f ca="1">A120-Calculator!$B$25</f>
        <v>1195</v>
      </c>
      <c r="B119" s="12">
        <v>-227.55000000000007</v>
      </c>
      <c r="C119" s="12">
        <v>-484.95000000000005</v>
      </c>
      <c r="D119" s="12">
        <v>-613.65000000000009</v>
      </c>
      <c r="E119" s="12">
        <v>-613.65000000000009</v>
      </c>
      <c r="F119" s="12">
        <v>-484.95000000000005</v>
      </c>
      <c r="G119" s="12">
        <v>-227.55000000000007</v>
      </c>
      <c r="H119" s="12">
        <v>158.54999999999995</v>
      </c>
      <c r="N119" s="12"/>
    </row>
    <row r="120" spans="1:14" x14ac:dyDescent="0.3">
      <c r="A120" cm="1">
        <f t="array" aca="1" ref="A120" ca="1">IF(MID(CELL("filename",A1),FIND("]",CELL("filename",A1))+1,256)=Calculator!AS2,Calculator!B24,D7)</f>
        <v>1200</v>
      </c>
      <c r="B120" s="12">
        <v>-227.55000000000007</v>
      </c>
      <c r="C120" s="12">
        <v>-484.95000000000005</v>
      </c>
      <c r="D120" s="12">
        <v>-613.65000000000009</v>
      </c>
      <c r="E120" s="12">
        <v>-613.65000000000009</v>
      </c>
      <c r="F120" s="12">
        <v>-484.95000000000005</v>
      </c>
      <c r="G120" s="12">
        <v>-227.55000000000007</v>
      </c>
      <c r="H120" s="12">
        <v>158.54999999999995</v>
      </c>
      <c r="N120" s="12"/>
    </row>
    <row r="121" spans="1:14" x14ac:dyDescent="0.3">
      <c r="A121">
        <f ca="1">A120+Calculator!$B$25</f>
        <v>1205</v>
      </c>
      <c r="B121" s="12">
        <v>-225.5</v>
      </c>
      <c r="C121" s="12">
        <v>-484.00000000000006</v>
      </c>
      <c r="D121" s="12">
        <v>-613.25</v>
      </c>
      <c r="E121" s="12">
        <v>-613.25</v>
      </c>
      <c r="F121" s="12">
        <v>-484.00000000000006</v>
      </c>
      <c r="G121" s="12">
        <v>-225.5</v>
      </c>
      <c r="H121" s="12">
        <v>162.25</v>
      </c>
      <c r="N121" s="12"/>
    </row>
    <row r="122" spans="1:14" x14ac:dyDescent="0.3">
      <c r="A122">
        <f ca="1">A121+Calculator!$B$25</f>
        <v>1210</v>
      </c>
      <c r="B122" s="12">
        <v>-221.40000000000009</v>
      </c>
      <c r="C122" s="12">
        <v>-482.1</v>
      </c>
      <c r="D122" s="12">
        <v>-612.45000000000005</v>
      </c>
      <c r="E122" s="12">
        <v>-612.45000000000005</v>
      </c>
      <c r="F122" s="12">
        <v>-482.1</v>
      </c>
      <c r="G122" s="12">
        <v>-221.40000000000009</v>
      </c>
      <c r="H122" s="12">
        <v>169.64999999999986</v>
      </c>
      <c r="N122" s="12"/>
    </row>
    <row r="123" spans="1:14" x14ac:dyDescent="0.3">
      <c r="A123">
        <f ca="1">A122+Calculator!$B$25</f>
        <v>1215</v>
      </c>
      <c r="B123" s="12">
        <v>-215.25</v>
      </c>
      <c r="C123" s="12">
        <v>-479.25000000000006</v>
      </c>
      <c r="D123" s="12">
        <v>-611.25</v>
      </c>
      <c r="E123" s="12">
        <v>-611.25</v>
      </c>
      <c r="F123" s="12">
        <v>-479.25000000000006</v>
      </c>
      <c r="G123" s="12">
        <v>-215.25</v>
      </c>
      <c r="H123" s="12">
        <v>180.75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768D6-4E75-48E7-BA42-2E0CA3679861}">
  <dimension ref="A1:N123"/>
  <sheetViews>
    <sheetView topLeftCell="A103" workbookViewId="0">
      <selection activeCell="I112" sqref="I112"/>
    </sheetView>
  </sheetViews>
  <sheetFormatPr defaultRowHeight="14.4" x14ac:dyDescent="0.3"/>
  <cols>
    <col min="2" max="2" width="10.44140625" customWidth="1"/>
    <col min="3" max="3" width="10.77734375" customWidth="1"/>
    <col min="4" max="4" width="12.21875" customWidth="1"/>
    <col min="5" max="5" width="14.5546875" bestFit="1" customWidth="1"/>
    <col min="6" max="6" width="11.77734375" customWidth="1"/>
    <col min="7" max="7" width="10.33203125" customWidth="1"/>
    <col min="8" max="8" width="10.5546875" bestFit="1" customWidth="1"/>
  </cols>
  <sheetData>
    <row r="1" spans="1:8" x14ac:dyDescent="0.3">
      <c r="A1" s="80" t="s">
        <v>231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156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438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14" t="s">
        <v>64</v>
      </c>
      <c r="B7" s="14" t="s">
        <v>29</v>
      </c>
      <c r="C7" s="20">
        <f>IF(Calculator!B7="Cotton",Calculator!B15,IF(Calculator!B20="Cotton",Calculator!B28,0.74))</f>
        <v>0.74</v>
      </c>
      <c r="D7" s="17">
        <f>IF(Calculator!B7="Cotton",Calculator!B11,IF(Calculator!B20="Cotton",Calculator!B24,1200))</f>
        <v>1200</v>
      </c>
      <c r="E7" s="23">
        <f>ROUND(C7*D7,2)</f>
        <v>888</v>
      </c>
      <c r="F7" s="16">
        <v>0</v>
      </c>
      <c r="G7" s="23">
        <f>ROUND(E7*F7,2)</f>
        <v>0</v>
      </c>
      <c r="H7" s="23">
        <f>ROUND(E7-G7,2)</f>
        <v>888</v>
      </c>
    </row>
    <row r="8" spans="1:8" x14ac:dyDescent="0.3">
      <c r="A8" s="9" t="s">
        <v>65</v>
      </c>
      <c r="B8" s="9" t="s">
        <v>29</v>
      </c>
      <c r="C8" s="28">
        <f>IF(Calculator!B7="Cotton",Calculator!#REF!,IF(Calculator!B20="Cotton",Calculator!C28,0.11))</f>
        <v>0.11</v>
      </c>
      <c r="D8" s="29">
        <f>IF(Calculator!B7="Cotton",Calculator!#REF!,IF(Calculator!B20="Cotton",Calculator!C24,1620))</f>
        <v>1620</v>
      </c>
      <c r="E8" s="22">
        <f>ROUND(C8*D8,2)</f>
        <v>178.2</v>
      </c>
      <c r="F8" s="11">
        <v>0</v>
      </c>
      <c r="G8" s="22">
        <f>ROUND(E8*F8,2)</f>
        <v>0</v>
      </c>
      <c r="H8" s="22">
        <f>ROUND(E8-G8,2)</f>
        <v>178.2</v>
      </c>
    </row>
    <row r="9" spans="1:8" x14ac:dyDescent="0.3">
      <c r="A9" s="7" t="s">
        <v>11</v>
      </c>
      <c r="C9" s="23"/>
      <c r="E9" s="23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3">
      <c r="A10" t="s">
        <v>12</v>
      </c>
      <c r="C10" s="23"/>
      <c r="E10" s="23"/>
    </row>
    <row r="11" spans="1:8" x14ac:dyDescent="0.3">
      <c r="A11" s="7" t="s">
        <v>13</v>
      </c>
      <c r="C11" s="23"/>
      <c r="E11" s="23"/>
    </row>
    <row r="12" spans="1:8" x14ac:dyDescent="0.3">
      <c r="A12" s="13" t="s">
        <v>17</v>
      </c>
      <c r="C12" s="23"/>
      <c r="E12" s="23"/>
    </row>
    <row r="13" spans="1:8" x14ac:dyDescent="0.3">
      <c r="A13" s="14" t="s">
        <v>66</v>
      </c>
      <c r="B13" s="14" t="s">
        <v>18</v>
      </c>
      <c r="C13" s="15">
        <v>1.1399999999999999</v>
      </c>
      <c r="D13" s="14">
        <v>2.2999999999999998</v>
      </c>
      <c r="E13" s="23">
        <f>ROUND(C13*D13,2)</f>
        <v>2.62</v>
      </c>
      <c r="F13" s="16">
        <v>0</v>
      </c>
      <c r="G13" s="23">
        <f>ROUND(E13*F13,2)</f>
        <v>0</v>
      </c>
      <c r="H13" s="23">
        <f>ROUND(E13-G13,2)</f>
        <v>2.62</v>
      </c>
    </row>
    <row r="14" spans="1:8" x14ac:dyDescent="0.3">
      <c r="A14" s="14" t="s">
        <v>67</v>
      </c>
      <c r="B14" s="14" t="s">
        <v>26</v>
      </c>
      <c r="C14" s="15">
        <v>3.38</v>
      </c>
      <c r="D14" s="14">
        <v>2.3125</v>
      </c>
      <c r="E14" s="23">
        <f>ROUND(C14*D14,2)</f>
        <v>7.82</v>
      </c>
      <c r="F14" s="16">
        <v>0</v>
      </c>
      <c r="G14" s="23">
        <f>ROUND(E14*F14,2)</f>
        <v>0</v>
      </c>
      <c r="H14" s="23">
        <f>ROUND(E14-G14,2)</f>
        <v>7.82</v>
      </c>
    </row>
    <row r="15" spans="1:8" x14ac:dyDescent="0.3">
      <c r="A15" s="14" t="s">
        <v>68</v>
      </c>
      <c r="B15" s="14" t="s">
        <v>26</v>
      </c>
      <c r="C15" s="15">
        <v>11.25</v>
      </c>
      <c r="D15" s="14">
        <v>0.5</v>
      </c>
      <c r="E15" s="23">
        <f>ROUND(C15*D15,2)</f>
        <v>5.63</v>
      </c>
      <c r="F15" s="16">
        <v>0</v>
      </c>
      <c r="G15" s="23">
        <f>ROUND(E15*F15,2)</f>
        <v>0</v>
      </c>
      <c r="H15" s="23">
        <f>ROUND(E15-G15,2)</f>
        <v>5.63</v>
      </c>
    </row>
    <row r="16" spans="1:8" x14ac:dyDescent="0.3">
      <c r="A16" s="13" t="s">
        <v>69</v>
      </c>
      <c r="C16" s="23"/>
      <c r="E16" s="23"/>
    </row>
    <row r="17" spans="1:8" x14ac:dyDescent="0.3">
      <c r="A17" s="14" t="s">
        <v>70</v>
      </c>
      <c r="B17" s="14" t="s">
        <v>29</v>
      </c>
      <c r="C17" s="15">
        <v>0.11</v>
      </c>
      <c r="D17" s="14">
        <v>1200</v>
      </c>
      <c r="E17" s="23">
        <f>ROUND(C17*D17,2)</f>
        <v>132</v>
      </c>
      <c r="F17" s="16">
        <v>0</v>
      </c>
      <c r="G17" s="23">
        <f>ROUND(E17*F17,2)</f>
        <v>0</v>
      </c>
      <c r="H17" s="23">
        <f>ROUND(E17-G17,2)</f>
        <v>132</v>
      </c>
    </row>
    <row r="18" spans="1:8" x14ac:dyDescent="0.3">
      <c r="A18" s="13" t="s">
        <v>20</v>
      </c>
      <c r="C18" s="23"/>
      <c r="E18" s="23"/>
    </row>
    <row r="19" spans="1:8" x14ac:dyDescent="0.3">
      <c r="A19" s="14" t="s">
        <v>22</v>
      </c>
      <c r="B19" s="14" t="s">
        <v>21</v>
      </c>
      <c r="C19" s="15">
        <v>36.200000000000003</v>
      </c>
      <c r="D19" s="14">
        <v>1.5</v>
      </c>
      <c r="E19" s="23">
        <f>ROUND(C19*D19,2)</f>
        <v>54.3</v>
      </c>
      <c r="F19" s="16">
        <v>0</v>
      </c>
      <c r="G19" s="23">
        <f>ROUND(E19*F19,2)</f>
        <v>0</v>
      </c>
      <c r="H19" s="23">
        <f>ROUND(E19-G19,2)</f>
        <v>54.3</v>
      </c>
    </row>
    <row r="20" spans="1:8" x14ac:dyDescent="0.3">
      <c r="A20" s="14" t="s">
        <v>103</v>
      </c>
      <c r="B20" s="14" t="s">
        <v>19</v>
      </c>
      <c r="C20" s="15">
        <v>4</v>
      </c>
      <c r="D20" s="14">
        <v>28.933199999999999</v>
      </c>
      <c r="E20" s="23">
        <f>ROUND(C20*D20,2)</f>
        <v>115.73</v>
      </c>
      <c r="F20" s="16">
        <v>0</v>
      </c>
      <c r="G20" s="23">
        <f>ROUND(E20*F20,2)</f>
        <v>0</v>
      </c>
      <c r="H20" s="23">
        <f>ROUND(E20-G20,2)</f>
        <v>115.73</v>
      </c>
    </row>
    <row r="21" spans="1:8" x14ac:dyDescent="0.3">
      <c r="A21" s="13" t="s">
        <v>23</v>
      </c>
      <c r="C21" s="23"/>
      <c r="E21" s="23"/>
    </row>
    <row r="22" spans="1:8" x14ac:dyDescent="0.3">
      <c r="A22" s="14" t="s">
        <v>71</v>
      </c>
      <c r="B22" s="14" t="s">
        <v>48</v>
      </c>
      <c r="C22" s="15">
        <v>20</v>
      </c>
      <c r="D22" s="14">
        <v>1</v>
      </c>
      <c r="E22" s="23">
        <f>ROUND(C22*D22,2)</f>
        <v>20</v>
      </c>
      <c r="F22" s="16">
        <v>0</v>
      </c>
      <c r="G22" s="23">
        <f>ROUND(E22*F22,2)</f>
        <v>0</v>
      </c>
      <c r="H22" s="23">
        <f>ROUND(E22-G22,2)</f>
        <v>20</v>
      </c>
    </row>
    <row r="23" spans="1:8" x14ac:dyDescent="0.3">
      <c r="A23" s="13" t="s">
        <v>24</v>
      </c>
      <c r="C23" s="23"/>
      <c r="E23" s="23"/>
    </row>
    <row r="24" spans="1:8" x14ac:dyDescent="0.3">
      <c r="A24" s="14" t="s">
        <v>59</v>
      </c>
      <c r="B24" s="14" t="s">
        <v>26</v>
      </c>
      <c r="C24" s="15">
        <v>14.29</v>
      </c>
      <c r="D24" s="14">
        <v>0.5</v>
      </c>
      <c r="E24" s="23">
        <f t="shared" ref="E24:E29" si="0">ROUND(C24*D24,2)</f>
        <v>7.15</v>
      </c>
      <c r="F24" s="16">
        <v>0</v>
      </c>
      <c r="G24" s="23">
        <f t="shared" ref="G24:G29" si="1">ROUND(E24*F24,2)</f>
        <v>0</v>
      </c>
      <c r="H24" s="23">
        <f t="shared" ref="H24:H29" si="2">ROUND(E24-G24,2)</f>
        <v>7.15</v>
      </c>
    </row>
    <row r="25" spans="1:8" x14ac:dyDescent="0.3">
      <c r="A25" s="14" t="s">
        <v>25</v>
      </c>
      <c r="B25" s="14" t="s">
        <v>18</v>
      </c>
      <c r="C25" s="15">
        <v>0.25</v>
      </c>
      <c r="D25" s="14">
        <v>32</v>
      </c>
      <c r="E25" s="23">
        <f t="shared" si="0"/>
        <v>8</v>
      </c>
      <c r="F25" s="16">
        <v>0</v>
      </c>
      <c r="G25" s="23">
        <f t="shared" si="1"/>
        <v>0</v>
      </c>
      <c r="H25" s="23">
        <f t="shared" si="2"/>
        <v>8</v>
      </c>
    </row>
    <row r="26" spans="1:8" x14ac:dyDescent="0.3">
      <c r="A26" s="14" t="s">
        <v>105</v>
      </c>
      <c r="B26" s="14" t="s">
        <v>18</v>
      </c>
      <c r="C26" s="15">
        <v>0.33</v>
      </c>
      <c r="D26" s="14">
        <v>48</v>
      </c>
      <c r="E26" s="23">
        <f t="shared" si="0"/>
        <v>15.84</v>
      </c>
      <c r="F26" s="16">
        <v>0</v>
      </c>
      <c r="G26" s="23">
        <f t="shared" si="1"/>
        <v>0</v>
      </c>
      <c r="H26" s="23">
        <f t="shared" si="2"/>
        <v>15.84</v>
      </c>
    </row>
    <row r="27" spans="1:8" x14ac:dyDescent="0.3">
      <c r="A27" s="14" t="s">
        <v>106</v>
      </c>
      <c r="B27" s="14" t="s">
        <v>26</v>
      </c>
      <c r="C27" s="15">
        <v>5.24</v>
      </c>
      <c r="D27" s="14">
        <v>2</v>
      </c>
      <c r="E27" s="23">
        <f t="shared" si="0"/>
        <v>10.48</v>
      </c>
      <c r="F27" s="16">
        <v>0</v>
      </c>
      <c r="G27" s="23">
        <f t="shared" si="1"/>
        <v>0</v>
      </c>
      <c r="H27" s="23">
        <f t="shared" si="2"/>
        <v>10.48</v>
      </c>
    </row>
    <row r="28" spans="1:8" x14ac:dyDescent="0.3">
      <c r="A28" s="14" t="s">
        <v>392</v>
      </c>
      <c r="B28" s="14" t="s">
        <v>26</v>
      </c>
      <c r="C28" s="15">
        <v>5.92</v>
      </c>
      <c r="D28" s="14">
        <v>7</v>
      </c>
      <c r="E28" s="23">
        <f t="shared" si="0"/>
        <v>41.44</v>
      </c>
      <c r="F28" s="16">
        <v>0</v>
      </c>
      <c r="G28" s="23">
        <f t="shared" si="1"/>
        <v>0</v>
      </c>
      <c r="H28" s="23">
        <f t="shared" si="2"/>
        <v>41.44</v>
      </c>
    </row>
    <row r="29" spans="1:8" x14ac:dyDescent="0.3">
      <c r="A29" s="14" t="s">
        <v>74</v>
      </c>
      <c r="B29" s="14" t="s">
        <v>26</v>
      </c>
      <c r="C29" s="15">
        <v>10.75</v>
      </c>
      <c r="D29" s="14">
        <v>2</v>
      </c>
      <c r="E29" s="23">
        <f t="shared" si="0"/>
        <v>21.5</v>
      </c>
      <c r="F29" s="16">
        <v>0</v>
      </c>
      <c r="G29" s="23">
        <f t="shared" si="1"/>
        <v>0</v>
      </c>
      <c r="H29" s="23">
        <f t="shared" si="2"/>
        <v>21.5</v>
      </c>
    </row>
    <row r="30" spans="1:8" x14ac:dyDescent="0.3">
      <c r="A30" s="13" t="s">
        <v>27</v>
      </c>
      <c r="C30" s="23"/>
      <c r="E30" s="23"/>
    </row>
    <row r="31" spans="1:8" x14ac:dyDescent="0.3">
      <c r="A31" s="14" t="s">
        <v>78</v>
      </c>
      <c r="B31" s="14" t="s">
        <v>29</v>
      </c>
      <c r="C31" s="15">
        <v>8.25</v>
      </c>
      <c r="D31" s="14">
        <v>2</v>
      </c>
      <c r="E31" s="23">
        <f>ROUND(C31*D31,2)</f>
        <v>16.5</v>
      </c>
      <c r="F31" s="16">
        <v>0</v>
      </c>
      <c r="G31" s="23">
        <f>ROUND(E31*F31,2)</f>
        <v>0</v>
      </c>
      <c r="H31" s="23">
        <f>ROUND(E31-G31,2)</f>
        <v>16.5</v>
      </c>
    </row>
    <row r="32" spans="1:8" x14ac:dyDescent="0.3">
      <c r="A32" s="14" t="s">
        <v>107</v>
      </c>
      <c r="B32" s="14" t="s">
        <v>18</v>
      </c>
      <c r="C32" s="15">
        <v>1.51</v>
      </c>
      <c r="D32" s="14">
        <v>3.2</v>
      </c>
      <c r="E32" s="23">
        <f>ROUND(C32*D32,2)</f>
        <v>4.83</v>
      </c>
      <c r="F32" s="16">
        <v>0</v>
      </c>
      <c r="G32" s="23">
        <f>ROUND(E32*F32,2)</f>
        <v>0</v>
      </c>
      <c r="H32" s="23">
        <f>ROUND(E32-G32,2)</f>
        <v>4.83</v>
      </c>
    </row>
    <row r="33" spans="1:8" x14ac:dyDescent="0.3">
      <c r="A33" s="14" t="s">
        <v>79</v>
      </c>
      <c r="B33" s="14" t="s">
        <v>18</v>
      </c>
      <c r="C33" s="15">
        <v>5.95</v>
      </c>
      <c r="D33" s="14">
        <v>2</v>
      </c>
      <c r="E33" s="23">
        <f>ROUND(C33*D33,2)</f>
        <v>11.9</v>
      </c>
      <c r="F33" s="16">
        <v>0</v>
      </c>
      <c r="G33" s="23">
        <f>ROUND(E33*F33,2)</f>
        <v>0</v>
      </c>
      <c r="H33" s="23">
        <f>ROUND(E33-G33,2)</f>
        <v>11.9</v>
      </c>
    </row>
    <row r="34" spans="1:8" x14ac:dyDescent="0.3">
      <c r="A34" s="14" t="s">
        <v>112</v>
      </c>
      <c r="B34" s="14" t="s">
        <v>48</v>
      </c>
      <c r="C34" s="15">
        <v>15</v>
      </c>
      <c r="D34" s="14">
        <v>1.5</v>
      </c>
      <c r="E34" s="23">
        <f>ROUND(C34*D34,2)</f>
        <v>22.5</v>
      </c>
      <c r="F34" s="16">
        <v>0</v>
      </c>
      <c r="G34" s="23">
        <f>ROUND(E34*F34,2)</f>
        <v>0</v>
      </c>
      <c r="H34" s="23">
        <f>ROUND(E34-G34,2)</f>
        <v>22.5</v>
      </c>
    </row>
    <row r="35" spans="1:8" x14ac:dyDescent="0.3">
      <c r="A35" s="13" t="s">
        <v>33</v>
      </c>
      <c r="C35" s="23"/>
      <c r="E35" s="23"/>
    </row>
    <row r="36" spans="1:8" x14ac:dyDescent="0.3">
      <c r="A36" s="14" t="s">
        <v>393</v>
      </c>
      <c r="B36" s="14" t="s">
        <v>60</v>
      </c>
      <c r="C36" s="15">
        <v>2.4300000000000002</v>
      </c>
      <c r="D36" s="14">
        <v>45</v>
      </c>
      <c r="E36" s="23">
        <f>ROUND(C36*D36,2)</f>
        <v>109.35</v>
      </c>
      <c r="F36" s="16">
        <v>0</v>
      </c>
      <c r="G36" s="23">
        <f>ROUND(E36*F36,2)</f>
        <v>0</v>
      </c>
      <c r="H36" s="23">
        <f>ROUND(E36-G36,2)</f>
        <v>109.35</v>
      </c>
    </row>
    <row r="37" spans="1:8" x14ac:dyDescent="0.3">
      <c r="A37" s="13" t="s">
        <v>85</v>
      </c>
      <c r="C37" s="23"/>
      <c r="E37" s="23"/>
    </row>
    <row r="38" spans="1:8" x14ac:dyDescent="0.3">
      <c r="A38" s="14" t="s">
        <v>86</v>
      </c>
      <c r="B38" s="14" t="s">
        <v>18</v>
      </c>
      <c r="C38" s="15">
        <v>7.0000000000000007E-2</v>
      </c>
      <c r="D38" s="14">
        <v>32</v>
      </c>
      <c r="E38" s="23">
        <f>ROUND(C38*D38,2)</f>
        <v>2.2400000000000002</v>
      </c>
      <c r="F38" s="16">
        <v>0</v>
      </c>
      <c r="G38" s="23">
        <f>ROUND(E38*F38,2)</f>
        <v>0</v>
      </c>
      <c r="H38" s="23">
        <f>ROUND(E38-G38,2)</f>
        <v>2.2400000000000002</v>
      </c>
    </row>
    <row r="39" spans="1:8" x14ac:dyDescent="0.3">
      <c r="A39" s="13" t="s">
        <v>114</v>
      </c>
      <c r="C39" s="23"/>
      <c r="E39" s="23"/>
    </row>
    <row r="40" spans="1:8" x14ac:dyDescent="0.3">
      <c r="A40" s="14" t="s">
        <v>115</v>
      </c>
      <c r="B40" s="14" t="s">
        <v>26</v>
      </c>
      <c r="C40" s="15">
        <v>3.3</v>
      </c>
      <c r="D40" s="14">
        <v>0.4</v>
      </c>
      <c r="E40" s="23">
        <f>ROUND(C40*D40,2)</f>
        <v>1.32</v>
      </c>
      <c r="F40" s="16">
        <v>0</v>
      </c>
      <c r="G40" s="23">
        <f>ROUND(E40*F40,2)</f>
        <v>0</v>
      </c>
      <c r="H40" s="23">
        <f>ROUND(E40-G40,2)</f>
        <v>1.32</v>
      </c>
    </row>
    <row r="41" spans="1:8" x14ac:dyDescent="0.3">
      <c r="A41" s="13" t="s">
        <v>61</v>
      </c>
      <c r="C41" s="23"/>
      <c r="E41" s="23"/>
    </row>
    <row r="42" spans="1:8" x14ac:dyDescent="0.3">
      <c r="A42" s="14" t="s">
        <v>62</v>
      </c>
      <c r="B42" s="14" t="s">
        <v>48</v>
      </c>
      <c r="C42" s="15">
        <v>7.5</v>
      </c>
      <c r="D42" s="14">
        <v>1</v>
      </c>
      <c r="E42" s="23">
        <f>ROUND(C42*D42,2)</f>
        <v>7.5</v>
      </c>
      <c r="F42" s="16">
        <v>0</v>
      </c>
      <c r="G42" s="23">
        <f>ROUND(E42*F42,2)</f>
        <v>0</v>
      </c>
      <c r="H42" s="23">
        <f>ROUND(E42-G42,2)</f>
        <v>7.5</v>
      </c>
    </row>
    <row r="43" spans="1:8" x14ac:dyDescent="0.3">
      <c r="A43" s="13" t="s">
        <v>87</v>
      </c>
      <c r="C43" s="23"/>
      <c r="E43" s="23"/>
    </row>
    <row r="44" spans="1:8" x14ac:dyDescent="0.3">
      <c r="A44" s="14" t="s">
        <v>88</v>
      </c>
      <c r="B44" s="14" t="s">
        <v>48</v>
      </c>
      <c r="C44" s="15">
        <v>1</v>
      </c>
      <c r="D44" s="14">
        <v>1</v>
      </c>
      <c r="E44" s="23">
        <f>ROUND(C44*D44,2)</f>
        <v>1</v>
      </c>
      <c r="F44" s="16">
        <v>0</v>
      </c>
      <c r="G44" s="23">
        <f>ROUND(E44*F44,2)</f>
        <v>0</v>
      </c>
      <c r="H44" s="23">
        <f>ROUND(E44-G44,2)</f>
        <v>1</v>
      </c>
    </row>
    <row r="45" spans="1:8" x14ac:dyDescent="0.3">
      <c r="A45" s="13" t="s">
        <v>34</v>
      </c>
      <c r="C45" s="23"/>
      <c r="E45" s="23"/>
    </row>
    <row r="46" spans="1:8" x14ac:dyDescent="0.3">
      <c r="A46" s="14" t="s">
        <v>35</v>
      </c>
      <c r="B46" s="14" t="s">
        <v>36</v>
      </c>
      <c r="C46" s="15">
        <v>65</v>
      </c>
      <c r="D46" s="14">
        <v>0.66600000000000004</v>
      </c>
      <c r="E46" s="23">
        <f>ROUND(C46*D46,2)</f>
        <v>43.29</v>
      </c>
      <c r="F46" s="16">
        <v>0</v>
      </c>
      <c r="G46" s="23">
        <f>ROUND(E46*F46,2)</f>
        <v>0</v>
      </c>
      <c r="H46" s="23">
        <f>ROUND(E46-G46,2)</f>
        <v>43.29</v>
      </c>
    </row>
    <row r="47" spans="1:8" x14ac:dyDescent="0.3">
      <c r="A47" s="13" t="s">
        <v>116</v>
      </c>
      <c r="C47" s="23"/>
      <c r="E47" s="23"/>
    </row>
    <row r="48" spans="1:8" x14ac:dyDescent="0.3">
      <c r="A48" s="14" t="s">
        <v>117</v>
      </c>
      <c r="B48" s="14" t="s">
        <v>48</v>
      </c>
      <c r="C48" s="15">
        <v>8</v>
      </c>
      <c r="D48" s="14">
        <v>1</v>
      </c>
      <c r="E48" s="23">
        <f>ROUND(C48*D48,2)</f>
        <v>8</v>
      </c>
      <c r="F48" s="16">
        <v>0</v>
      </c>
      <c r="G48" s="23">
        <f>ROUND(E48*F48,2)</f>
        <v>0</v>
      </c>
      <c r="H48" s="23">
        <f>ROUND(E48-G48,2)</f>
        <v>8</v>
      </c>
    </row>
    <row r="49" spans="1:8" x14ac:dyDescent="0.3">
      <c r="A49" s="13" t="s">
        <v>118</v>
      </c>
      <c r="C49" s="23"/>
      <c r="E49" s="23"/>
    </row>
    <row r="50" spans="1:8" x14ac:dyDescent="0.3">
      <c r="A50" s="14" t="s">
        <v>119</v>
      </c>
      <c r="B50" s="14" t="s">
        <v>48</v>
      </c>
      <c r="C50" s="15">
        <v>10</v>
      </c>
      <c r="D50" s="14">
        <v>0.33300000000000002</v>
      </c>
      <c r="E50" s="23">
        <f>ROUND(C50*D50,2)</f>
        <v>3.33</v>
      </c>
      <c r="F50" s="16">
        <v>0</v>
      </c>
      <c r="G50" s="23">
        <f>ROUND(E50*F50,2)</f>
        <v>0</v>
      </c>
      <c r="H50" s="23">
        <f>ROUND(E50-G50,2)</f>
        <v>3.33</v>
      </c>
    </row>
    <row r="51" spans="1:8" x14ac:dyDescent="0.3">
      <c r="A51" s="13" t="s">
        <v>37</v>
      </c>
      <c r="C51" s="23"/>
      <c r="E51" s="23"/>
    </row>
    <row r="52" spans="1:8" x14ac:dyDescent="0.3">
      <c r="A52" s="14" t="s">
        <v>38</v>
      </c>
      <c r="B52" s="14" t="s">
        <v>39</v>
      </c>
      <c r="C52" s="15">
        <v>17.940000000000001</v>
      </c>
      <c r="D52" s="14">
        <v>0.42680000000000001</v>
      </c>
      <c r="E52" s="23">
        <f>ROUND(C52*D52,2)</f>
        <v>7.66</v>
      </c>
      <c r="F52" s="16">
        <v>0</v>
      </c>
      <c r="G52" s="23">
        <f>ROUND(E52*F52,2)</f>
        <v>0</v>
      </c>
      <c r="H52" s="23">
        <f>ROUND(E52-G52,2)</f>
        <v>7.66</v>
      </c>
    </row>
    <row r="53" spans="1:8" x14ac:dyDescent="0.3">
      <c r="A53" s="14" t="s">
        <v>91</v>
      </c>
      <c r="B53" s="14" t="s">
        <v>39</v>
      </c>
      <c r="C53" s="15">
        <v>17.940000000000001</v>
      </c>
      <c r="D53" s="14">
        <v>0.27810000000000001</v>
      </c>
      <c r="E53" s="23">
        <f>ROUND(C53*D53,2)</f>
        <v>4.99</v>
      </c>
      <c r="F53" s="16">
        <v>0</v>
      </c>
      <c r="G53" s="23">
        <f>ROUND(E53*F53,2)</f>
        <v>0</v>
      </c>
      <c r="H53" s="23">
        <f>ROUND(E53-G53,2)</f>
        <v>4.99</v>
      </c>
    </row>
    <row r="54" spans="1:8" x14ac:dyDescent="0.3">
      <c r="A54" s="13" t="s">
        <v>40</v>
      </c>
      <c r="C54" s="23"/>
      <c r="E54" s="23"/>
    </row>
    <row r="55" spans="1:8" x14ac:dyDescent="0.3">
      <c r="A55" s="14" t="s">
        <v>41</v>
      </c>
      <c r="B55" s="14" t="s">
        <v>39</v>
      </c>
      <c r="C55" s="15">
        <v>9.06</v>
      </c>
      <c r="D55" s="14">
        <v>0.20369999999999999</v>
      </c>
      <c r="E55" s="23">
        <f>ROUND(C55*D55,2)</f>
        <v>1.85</v>
      </c>
      <c r="F55" s="16">
        <v>0</v>
      </c>
      <c r="G55" s="23">
        <f>ROUND(E55*F55,2)</f>
        <v>0</v>
      </c>
      <c r="H55" s="23">
        <f>ROUND(E55-G55,2)</f>
        <v>1.85</v>
      </c>
    </row>
    <row r="56" spans="1:8" x14ac:dyDescent="0.3">
      <c r="A56" s="13" t="s">
        <v>43</v>
      </c>
      <c r="C56" s="23"/>
      <c r="E56" s="23"/>
    </row>
    <row r="57" spans="1:8" x14ac:dyDescent="0.3">
      <c r="A57" s="14" t="s">
        <v>42</v>
      </c>
      <c r="B57" s="14" t="s">
        <v>39</v>
      </c>
      <c r="C57" s="15">
        <v>9.06</v>
      </c>
      <c r="D57" s="14">
        <v>0.1236</v>
      </c>
      <c r="E57" s="23">
        <f>ROUND(C57*D57,2)</f>
        <v>1.1200000000000001</v>
      </c>
      <c r="F57" s="16">
        <v>0</v>
      </c>
      <c r="G57" s="23">
        <f>ROUND(E57*F57,2)</f>
        <v>0</v>
      </c>
      <c r="H57" s="23">
        <f>ROUND(E57-G57,2)</f>
        <v>1.1200000000000001</v>
      </c>
    </row>
    <row r="58" spans="1:8" x14ac:dyDescent="0.3">
      <c r="A58" s="14" t="s">
        <v>91</v>
      </c>
      <c r="B58" s="14" t="s">
        <v>39</v>
      </c>
      <c r="C58" s="15">
        <v>9.06</v>
      </c>
      <c r="D58" s="14">
        <v>0.22520000000000001</v>
      </c>
      <c r="E58" s="23">
        <f>ROUND(C58*D58,2)</f>
        <v>2.04</v>
      </c>
      <c r="F58" s="16">
        <v>0</v>
      </c>
      <c r="G58" s="23">
        <f>ROUND(E58*F58,2)</f>
        <v>0</v>
      </c>
      <c r="H58" s="23">
        <f>ROUND(E58-G58,2)</f>
        <v>2.04</v>
      </c>
    </row>
    <row r="59" spans="1:8" x14ac:dyDescent="0.3">
      <c r="A59" s="14" t="s">
        <v>44</v>
      </c>
      <c r="B59" s="14" t="s">
        <v>39</v>
      </c>
      <c r="C59" s="15">
        <v>17.93</v>
      </c>
      <c r="D59" s="14">
        <v>0.56389999999999996</v>
      </c>
      <c r="E59" s="23">
        <f>ROUND(C59*D59,2)</f>
        <v>10.11</v>
      </c>
      <c r="F59" s="16">
        <v>0</v>
      </c>
      <c r="G59" s="23">
        <f>ROUND(E59*F59,2)</f>
        <v>0</v>
      </c>
      <c r="H59" s="23">
        <f>ROUND(E59-G59,2)</f>
        <v>10.11</v>
      </c>
    </row>
    <row r="60" spans="1:8" x14ac:dyDescent="0.3">
      <c r="A60" s="13" t="s">
        <v>45</v>
      </c>
      <c r="C60" s="23"/>
      <c r="E60" s="23"/>
    </row>
    <row r="61" spans="1:8" x14ac:dyDescent="0.3">
      <c r="A61" s="14" t="s">
        <v>38</v>
      </c>
      <c r="B61" s="14" t="s">
        <v>19</v>
      </c>
      <c r="C61" s="15">
        <v>3.44</v>
      </c>
      <c r="D61" s="14">
        <v>6.5911999999999997</v>
      </c>
      <c r="E61" s="23">
        <f>ROUND(C61*D61,2)</f>
        <v>22.67</v>
      </c>
      <c r="F61" s="16">
        <v>0</v>
      </c>
      <c r="G61" s="23">
        <f>ROUND(E61*F61,2)</f>
        <v>0</v>
      </c>
      <c r="H61" s="23">
        <f>ROUND(E61-G61,2)</f>
        <v>22.67</v>
      </c>
    </row>
    <row r="62" spans="1:8" x14ac:dyDescent="0.3">
      <c r="A62" s="14" t="s">
        <v>91</v>
      </c>
      <c r="B62" s="14" t="s">
        <v>19</v>
      </c>
      <c r="C62" s="15">
        <v>3.44</v>
      </c>
      <c r="D62" s="14">
        <v>5.7816999999999998</v>
      </c>
      <c r="E62" s="23">
        <f>ROUND(C62*D62,2)</f>
        <v>19.89</v>
      </c>
      <c r="F62" s="16">
        <v>0</v>
      </c>
      <c r="G62" s="23">
        <f>ROUND(E62*F62,2)</f>
        <v>0</v>
      </c>
      <c r="H62" s="23">
        <f>ROUND(E62-G62,2)</f>
        <v>19.89</v>
      </c>
    </row>
    <row r="63" spans="1:8" x14ac:dyDescent="0.3">
      <c r="A63" s="14" t="s">
        <v>159</v>
      </c>
      <c r="B63" s="14" t="s">
        <v>19</v>
      </c>
      <c r="C63" s="15">
        <v>3.44</v>
      </c>
      <c r="D63" s="14">
        <v>11.2011</v>
      </c>
      <c r="E63" s="23">
        <f>ROUND(C63*D63,2)</f>
        <v>38.53</v>
      </c>
      <c r="F63" s="16">
        <v>0</v>
      </c>
      <c r="G63" s="23">
        <f>ROUND(E63*F63,2)</f>
        <v>0</v>
      </c>
      <c r="H63" s="23">
        <f>ROUND(E63-G63,2)</f>
        <v>38.53</v>
      </c>
    </row>
    <row r="64" spans="1:8" x14ac:dyDescent="0.3">
      <c r="A64" s="13" t="s">
        <v>47</v>
      </c>
      <c r="C64" s="23"/>
      <c r="E64" s="23"/>
    </row>
    <row r="65" spans="1:8" x14ac:dyDescent="0.3">
      <c r="A65" s="14" t="s">
        <v>42</v>
      </c>
      <c r="B65" s="14" t="s">
        <v>48</v>
      </c>
      <c r="C65" s="15">
        <v>10.93</v>
      </c>
      <c r="D65" s="14">
        <v>1</v>
      </c>
      <c r="E65" s="23">
        <f>ROUND(C65*D65,2)</f>
        <v>10.93</v>
      </c>
      <c r="F65" s="16">
        <v>0</v>
      </c>
      <c r="G65" s="23">
        <f>ROUND(E65*F65,2)</f>
        <v>0</v>
      </c>
      <c r="H65" s="23">
        <f t="shared" ref="H65:H71" si="3">ROUND(E65-G65,2)</f>
        <v>10.93</v>
      </c>
    </row>
    <row r="66" spans="1:8" x14ac:dyDescent="0.3">
      <c r="A66" s="14" t="s">
        <v>38</v>
      </c>
      <c r="B66" s="14" t="s">
        <v>48</v>
      </c>
      <c r="C66" s="15">
        <v>4.78</v>
      </c>
      <c r="D66" s="14">
        <v>1</v>
      </c>
      <c r="E66" s="23">
        <f>ROUND(C66*D66,2)</f>
        <v>4.78</v>
      </c>
      <c r="F66" s="16">
        <v>0</v>
      </c>
      <c r="G66" s="23">
        <f>ROUND(E66*F66,2)</f>
        <v>0</v>
      </c>
      <c r="H66" s="23">
        <f t="shared" si="3"/>
        <v>4.78</v>
      </c>
    </row>
    <row r="67" spans="1:8" x14ac:dyDescent="0.3">
      <c r="A67" s="14" t="s">
        <v>91</v>
      </c>
      <c r="B67" s="14" t="s">
        <v>48</v>
      </c>
      <c r="C67" s="15">
        <v>27.21</v>
      </c>
      <c r="D67" s="14">
        <v>1</v>
      </c>
      <c r="E67" s="23">
        <f>ROUND(C67*D67,2)</f>
        <v>27.21</v>
      </c>
      <c r="F67" s="16">
        <v>0</v>
      </c>
      <c r="G67" s="23">
        <f>ROUND(E67*F67,2)</f>
        <v>0</v>
      </c>
      <c r="H67" s="23">
        <f t="shared" si="3"/>
        <v>27.21</v>
      </c>
    </row>
    <row r="68" spans="1:8" x14ac:dyDescent="0.3">
      <c r="A68" s="14" t="s">
        <v>159</v>
      </c>
      <c r="B68" s="14" t="s">
        <v>48</v>
      </c>
      <c r="C68" s="15">
        <v>21.95</v>
      </c>
      <c r="D68" s="14">
        <v>1</v>
      </c>
      <c r="E68" s="23">
        <f>ROUND(C68*D68,2)</f>
        <v>21.95</v>
      </c>
      <c r="F68" s="16">
        <v>0</v>
      </c>
      <c r="G68" s="23">
        <f>ROUND(E68*F68,2)</f>
        <v>0</v>
      </c>
      <c r="H68" s="23">
        <f t="shared" si="3"/>
        <v>21.95</v>
      </c>
    </row>
    <row r="69" spans="1:8" x14ac:dyDescent="0.3">
      <c r="A69" s="9" t="s">
        <v>49</v>
      </c>
      <c r="B69" s="9" t="s">
        <v>48</v>
      </c>
      <c r="C69" s="10">
        <v>31.26</v>
      </c>
      <c r="D69" s="9">
        <v>1</v>
      </c>
      <c r="E69" s="22">
        <f>ROUND(C69*D69,2)</f>
        <v>31.26</v>
      </c>
      <c r="F69" s="11">
        <v>0</v>
      </c>
      <c r="G69" s="22">
        <f>ROUND(E69*F69,2)</f>
        <v>0</v>
      </c>
      <c r="H69" s="22">
        <f t="shared" si="3"/>
        <v>31.26</v>
      </c>
    </row>
    <row r="70" spans="1:8" x14ac:dyDescent="0.3">
      <c r="A70" s="7" t="s">
        <v>50</v>
      </c>
      <c r="C70" s="23"/>
      <c r="E70" s="23">
        <f>SUM(E13:E69)</f>
        <v>879.25999999999988</v>
      </c>
      <c r="G70" s="12">
        <f>SUM(G13:G69)</f>
        <v>0</v>
      </c>
      <c r="H70" s="12">
        <f t="shared" si="3"/>
        <v>879.26</v>
      </c>
    </row>
    <row r="71" spans="1:8" x14ac:dyDescent="0.3">
      <c r="A71" s="7" t="s">
        <v>51</v>
      </c>
      <c r="C71" s="23"/>
      <c r="E71" s="23">
        <f>+E9-E70</f>
        <v>186.94000000000017</v>
      </c>
      <c r="G71" s="12">
        <f>+G9-G70</f>
        <v>0</v>
      </c>
      <c r="H71" s="12">
        <f t="shared" si="3"/>
        <v>186.94</v>
      </c>
    </row>
    <row r="72" spans="1:8" x14ac:dyDescent="0.3">
      <c r="A72" t="s">
        <v>12</v>
      </c>
      <c r="C72" s="23"/>
      <c r="E72" s="23"/>
    </row>
    <row r="73" spans="1:8" x14ac:dyDescent="0.3">
      <c r="A73" s="7" t="s">
        <v>52</v>
      </c>
      <c r="C73" s="23"/>
      <c r="E73" s="23"/>
    </row>
    <row r="74" spans="1:8" x14ac:dyDescent="0.3">
      <c r="A74" s="14" t="s">
        <v>42</v>
      </c>
      <c r="B74" s="14" t="s">
        <v>48</v>
      </c>
      <c r="C74" s="15">
        <v>19.579999999999998</v>
      </c>
      <c r="D74" s="14">
        <v>1</v>
      </c>
      <c r="E74" s="23">
        <f>ROUND(C74*D74,2)</f>
        <v>19.579999999999998</v>
      </c>
      <c r="F74" s="16">
        <v>0</v>
      </c>
      <c r="G74" s="23">
        <f>ROUND(E74*F74,2)</f>
        <v>0</v>
      </c>
      <c r="H74" s="23">
        <f t="shared" ref="H74:H80" si="4">ROUND(E74-G74,2)</f>
        <v>19.579999999999998</v>
      </c>
    </row>
    <row r="75" spans="1:8" x14ac:dyDescent="0.3">
      <c r="A75" s="14" t="s">
        <v>38</v>
      </c>
      <c r="B75" s="14" t="s">
        <v>48</v>
      </c>
      <c r="C75" s="15">
        <v>36.83</v>
      </c>
      <c r="D75" s="14">
        <v>1</v>
      </c>
      <c r="E75" s="23">
        <f>ROUND(C75*D75,2)</f>
        <v>36.83</v>
      </c>
      <c r="F75" s="16">
        <v>0</v>
      </c>
      <c r="G75" s="23">
        <f>ROUND(E75*F75,2)</f>
        <v>0</v>
      </c>
      <c r="H75" s="23">
        <f t="shared" si="4"/>
        <v>36.83</v>
      </c>
    </row>
    <row r="76" spans="1:8" x14ac:dyDescent="0.3">
      <c r="A76" s="14" t="s">
        <v>91</v>
      </c>
      <c r="B76" s="14" t="s">
        <v>48</v>
      </c>
      <c r="C76" s="15">
        <v>136.25</v>
      </c>
      <c r="D76" s="14">
        <v>1</v>
      </c>
      <c r="E76" s="23">
        <f>ROUND(C76*D76,2)</f>
        <v>136.25</v>
      </c>
      <c r="F76" s="16">
        <v>0</v>
      </c>
      <c r="G76" s="23">
        <f>ROUND(E76*F76,2)</f>
        <v>0</v>
      </c>
      <c r="H76" s="23">
        <f t="shared" si="4"/>
        <v>136.25</v>
      </c>
    </row>
    <row r="77" spans="1:8" x14ac:dyDescent="0.3">
      <c r="A77" s="9" t="s">
        <v>159</v>
      </c>
      <c r="B77" s="9" t="s">
        <v>48</v>
      </c>
      <c r="C77" s="10">
        <v>99.5</v>
      </c>
      <c r="D77" s="9">
        <v>1</v>
      </c>
      <c r="E77" s="22">
        <f>ROUND(C77*D77,2)</f>
        <v>99.5</v>
      </c>
      <c r="F77" s="11">
        <v>0</v>
      </c>
      <c r="G77" s="22">
        <f>ROUND(E77*F77,2)</f>
        <v>0</v>
      </c>
      <c r="H77" s="22">
        <f t="shared" si="4"/>
        <v>99.5</v>
      </c>
    </row>
    <row r="78" spans="1:8" x14ac:dyDescent="0.3">
      <c r="A78" s="7" t="s">
        <v>53</v>
      </c>
      <c r="C78" s="23"/>
      <c r="E78" s="23">
        <f>SUM(E74:E77)</f>
        <v>292.15999999999997</v>
      </c>
      <c r="G78" s="12">
        <f>SUM(G74:G77)</f>
        <v>0</v>
      </c>
      <c r="H78" s="12">
        <f t="shared" si="4"/>
        <v>292.16000000000003</v>
      </c>
    </row>
    <row r="79" spans="1:8" x14ac:dyDescent="0.3">
      <c r="A79" s="7" t="s">
        <v>54</v>
      </c>
      <c r="C79" s="23"/>
      <c r="E79" s="23">
        <f>+E70+E78</f>
        <v>1171.4199999999998</v>
      </c>
      <c r="G79" s="12">
        <f>+G70+G78</f>
        <v>0</v>
      </c>
      <c r="H79" s="12">
        <f t="shared" si="4"/>
        <v>1171.42</v>
      </c>
    </row>
    <row r="80" spans="1:8" x14ac:dyDescent="0.3">
      <c r="A80" s="7" t="s">
        <v>55</v>
      </c>
      <c r="C80" s="23"/>
      <c r="E80" s="23">
        <f>+E9-E79</f>
        <v>-105.2199999999998</v>
      </c>
      <c r="G80" s="12">
        <f>+G9-G79</f>
        <v>0</v>
      </c>
      <c r="H80" s="12">
        <f t="shared" si="4"/>
        <v>-105.22</v>
      </c>
    </row>
    <row r="81" spans="1:5" x14ac:dyDescent="0.3">
      <c r="A81" t="s">
        <v>120</v>
      </c>
      <c r="C81" s="23"/>
      <c r="E81" s="23"/>
    </row>
    <row r="82" spans="1:5" x14ac:dyDescent="0.3">
      <c r="A82" t="s">
        <v>425</v>
      </c>
      <c r="C82" s="23"/>
      <c r="E82" s="23"/>
    </row>
    <row r="83" spans="1:5" x14ac:dyDescent="0.3">
      <c r="C83" s="23"/>
      <c r="E83" s="23"/>
    </row>
    <row r="84" spans="1:5" x14ac:dyDescent="0.3">
      <c r="A84" s="7" t="s">
        <v>121</v>
      </c>
      <c r="C84" s="23"/>
      <c r="E84" s="23"/>
    </row>
    <row r="85" spans="1:5" x14ac:dyDescent="0.3">
      <c r="A85" s="7" t="s">
        <v>122</v>
      </c>
      <c r="C85" s="23"/>
      <c r="E85" s="23"/>
    </row>
    <row r="98" spans="1:9" x14ac:dyDescent="0.3">
      <c r="A98" t="str" cm="1">
        <f t="array" aca="1" ref="A98" ca="1">MID(CELL("filename",A1),FIND("]",CELL("filename",A1))+1,256)</f>
        <v>cotton20</v>
      </c>
    </row>
    <row r="99" spans="1:9" x14ac:dyDescent="0.3">
      <c r="A99" s="7" t="s">
        <v>50</v>
      </c>
      <c r="E99" s="25">
        <f>VLOOKUP(A99,$A$1:$H$98,5,FALSE)</f>
        <v>879.25999999999988</v>
      </c>
    </row>
    <row r="100" spans="1:9" x14ac:dyDescent="0.3">
      <c r="A100" s="7" t="s">
        <v>293</v>
      </c>
      <c r="E100" s="25">
        <f>VLOOKUP(A100,$A$1:$H$98,5,FALSE)</f>
        <v>292.15999999999997</v>
      </c>
    </row>
    <row r="101" spans="1:9" x14ac:dyDescent="0.3">
      <c r="A101" s="7" t="s">
        <v>294</v>
      </c>
      <c r="E101" s="25">
        <f t="shared" ref="E101:E102" si="5">VLOOKUP(A101,$A$1:$H$98,5,FALSE)</f>
        <v>1171.4199999999998</v>
      </c>
    </row>
    <row r="102" spans="1:9" x14ac:dyDescent="0.3">
      <c r="A102" s="7" t="s">
        <v>55</v>
      </c>
      <c r="E102" s="25">
        <f t="shared" si="5"/>
        <v>-105.2199999999998</v>
      </c>
    </row>
    <row r="103" spans="1:9" x14ac:dyDescent="0.3">
      <c r="A103" s="21" t="s">
        <v>255</v>
      </c>
    </row>
    <row r="104" spans="1:9" x14ac:dyDescent="0.3">
      <c r="A104" s="21" t="s">
        <v>255</v>
      </c>
    </row>
    <row r="105" spans="1:9" x14ac:dyDescent="0.3">
      <c r="A105" s="25">
        <f>E102</f>
        <v>-105.2199999999998</v>
      </c>
      <c r="B105" s="25">
        <f ca="1">C105-Calculator!$B$16</f>
        <v>-0.15999999999999998</v>
      </c>
      <c r="C105" s="25">
        <f ca="1">D105-Calculator!$B$16</f>
        <v>0.14000000000000001</v>
      </c>
      <c r="D105" s="25">
        <f ca="1">E105-Calculator!$B$16</f>
        <v>0.44</v>
      </c>
      <c r="E105" s="25" cm="1">
        <f t="array" aca="1" ref="E105" ca="1">IF(MID(CELL("filename",A1),FIND("]",CELL("filename",A1))+1,256)=Calculator!AR2,Calculator!B15,C7)</f>
        <v>0.74</v>
      </c>
      <c r="F105" s="25">
        <f ca="1">E105+Calculator!$B$16</f>
        <v>1.04</v>
      </c>
      <c r="G105" s="25">
        <f ca="1">F105+Calculator!$B$16</f>
        <v>1.34</v>
      </c>
      <c r="H105" s="25">
        <f ca="1">G105+Calculator!$B$16</f>
        <v>1.6400000000000001</v>
      </c>
    </row>
    <row r="106" spans="1:9" x14ac:dyDescent="0.3">
      <c r="A106">
        <f ca="1">A107-Calculator!$B$12</f>
        <v>1185</v>
      </c>
      <c r="B106" s="12">
        <f t="dataTable" ref="B106:H112" dt2D="1" dtr="1" r1="C7" r2="D7" ca="1"/>
        <v>-1182.82</v>
      </c>
      <c r="C106" s="12">
        <v>-1893.82</v>
      </c>
      <c r="D106" s="12">
        <v>-2249.3199999999997</v>
      </c>
      <c r="E106" s="12">
        <v>-2249.3199999999997</v>
      </c>
      <c r="F106" s="12">
        <v>-1893.82</v>
      </c>
      <c r="G106" s="12">
        <v>-1182.82</v>
      </c>
      <c r="H106" s="12">
        <v>-116.31999999999994</v>
      </c>
      <c r="I106" s="12"/>
    </row>
    <row r="107" spans="1:9" x14ac:dyDescent="0.3">
      <c r="A107">
        <f ca="1">A108-Calculator!$B$12</f>
        <v>1190</v>
      </c>
      <c r="B107" s="12">
        <v>-1181.2199999999998</v>
      </c>
      <c r="C107" s="12">
        <v>-1886.2199999999998</v>
      </c>
      <c r="D107" s="12">
        <v>-2238.7199999999998</v>
      </c>
      <c r="E107" s="12">
        <v>-2238.7199999999998</v>
      </c>
      <c r="F107" s="12">
        <v>-1886.2199999999998</v>
      </c>
      <c r="G107" s="12">
        <v>-1181.2199999999998</v>
      </c>
      <c r="H107" s="12">
        <v>-123.7199999999998</v>
      </c>
      <c r="I107" s="12"/>
    </row>
    <row r="108" spans="1:9" x14ac:dyDescent="0.3">
      <c r="A108">
        <f ca="1">A109-Calculator!$B$12</f>
        <v>1195</v>
      </c>
      <c r="B108" s="12">
        <v>-1180.4199999999998</v>
      </c>
      <c r="C108" s="12">
        <v>-1882.4199999999998</v>
      </c>
      <c r="D108" s="12">
        <v>-2233.42</v>
      </c>
      <c r="E108" s="12">
        <v>-2233.42</v>
      </c>
      <c r="F108" s="12">
        <v>-1882.4199999999998</v>
      </c>
      <c r="G108" s="12">
        <v>-1180.4199999999998</v>
      </c>
      <c r="H108" s="12">
        <v>-127.41999999999985</v>
      </c>
      <c r="I108" s="12"/>
    </row>
    <row r="109" spans="1:9" x14ac:dyDescent="0.3">
      <c r="A109" cm="1">
        <f t="array" aca="1" ref="A109" ca="1">IF(MID(CELL("filename",A1),FIND("]",CELL("filename",A1))+1,256)=Calculator!AR2,Calculator!B11,D7)</f>
        <v>1200</v>
      </c>
      <c r="B109" s="12">
        <v>-1180.4199999999998</v>
      </c>
      <c r="C109" s="12">
        <v>-1882.4199999999998</v>
      </c>
      <c r="D109" s="12">
        <v>-2233.42</v>
      </c>
      <c r="E109" s="12">
        <v>-2233.42</v>
      </c>
      <c r="F109" s="12">
        <v>-1882.4199999999998</v>
      </c>
      <c r="G109" s="12">
        <v>-1180.4199999999998</v>
      </c>
      <c r="H109" s="12">
        <v>-127.41999999999985</v>
      </c>
      <c r="I109" s="12"/>
    </row>
    <row r="110" spans="1:9" x14ac:dyDescent="0.3">
      <c r="A110">
        <f ca="1">A109+Calculator!$B$12</f>
        <v>1205</v>
      </c>
      <c r="B110" s="12">
        <v>-1181.2199999999998</v>
      </c>
      <c r="C110" s="12">
        <v>-1886.2199999999998</v>
      </c>
      <c r="D110" s="12">
        <v>-2238.7199999999998</v>
      </c>
      <c r="E110" s="12">
        <v>-2238.7199999999998</v>
      </c>
      <c r="F110" s="12">
        <v>-1886.2199999999998</v>
      </c>
      <c r="G110" s="12">
        <v>-1181.2199999999998</v>
      </c>
      <c r="H110" s="12">
        <v>-123.7199999999998</v>
      </c>
      <c r="I110" s="12"/>
    </row>
    <row r="111" spans="1:9" x14ac:dyDescent="0.3">
      <c r="A111">
        <f ca="1">A110+Calculator!$B$12</f>
        <v>1210</v>
      </c>
      <c r="B111" s="12">
        <v>-1182.82</v>
      </c>
      <c r="C111" s="12">
        <v>-1893.82</v>
      </c>
      <c r="D111" s="12">
        <v>-2249.3199999999997</v>
      </c>
      <c r="E111" s="12">
        <v>-2249.3199999999997</v>
      </c>
      <c r="F111" s="12">
        <v>-1893.82</v>
      </c>
      <c r="G111" s="12">
        <v>-1182.82</v>
      </c>
      <c r="H111" s="12">
        <v>-116.31999999999994</v>
      </c>
      <c r="I111" s="12"/>
    </row>
    <row r="112" spans="1:9" x14ac:dyDescent="0.3">
      <c r="A112">
        <f ca="1">A111+Calculator!$B$12</f>
        <v>1215</v>
      </c>
      <c r="B112" s="12">
        <v>-1185.2199999999998</v>
      </c>
      <c r="C112" s="12">
        <v>-1905.2199999999998</v>
      </c>
      <c r="D112" s="12">
        <v>-2265.2199999999998</v>
      </c>
      <c r="E112" s="12">
        <v>-2265.2199999999998</v>
      </c>
      <c r="F112" s="12">
        <v>-1905.2199999999998</v>
      </c>
      <c r="G112" s="12">
        <v>-1185.2199999999998</v>
      </c>
      <c r="H112" s="12">
        <v>-105.2199999999998</v>
      </c>
      <c r="I112" s="12"/>
    </row>
    <row r="114" spans="1:14" x14ac:dyDescent="0.3">
      <c r="K114" s="21"/>
    </row>
    <row r="115" spans="1:14" x14ac:dyDescent="0.3">
      <c r="A115" s="21" t="s">
        <v>256</v>
      </c>
    </row>
    <row r="116" spans="1:14" x14ac:dyDescent="0.3">
      <c r="A116" s="25">
        <f>E102</f>
        <v>-105.2199999999998</v>
      </c>
      <c r="B116">
        <f ca="1">C116-Calculator!$C$28</f>
        <v>0.41000000000000003</v>
      </c>
      <c r="C116">
        <f ca="1">D116-Calculator!$C$28</f>
        <v>0.52</v>
      </c>
      <c r="D116">
        <f ca="1">E116-Calculator!$C$28</f>
        <v>0.63</v>
      </c>
      <c r="E116" cm="1">
        <f t="array" aca="1" ref="E116" ca="1">IF(MID(CELL("filename",A1),FIND("]",CELL("filename",A1))+1,256)=Calculator!AS2,Calculator!B28,C7)</f>
        <v>0.74</v>
      </c>
      <c r="F116">
        <f ca="1">E116+Calculator!$C$28</f>
        <v>0.85</v>
      </c>
      <c r="G116">
        <f ca="1">F116+Calculator!$C$28</f>
        <v>0.96</v>
      </c>
      <c r="H116">
        <f ca="1">G116+Calculator!$C$28</f>
        <v>1.07</v>
      </c>
      <c r="N116" s="12"/>
    </row>
    <row r="117" spans="1:14" x14ac:dyDescent="0.3">
      <c r="A117">
        <f ca="1">A118-Calculator!$B$25</f>
        <v>1185</v>
      </c>
      <c r="B117" s="12">
        <f t="dataTable" ref="B117:H123" dt2D="1" dtr="1" r1="C7" r2="D7" ca="1"/>
        <v>-507.36999999999989</v>
      </c>
      <c r="C117" s="12">
        <v>-768.06999999999982</v>
      </c>
      <c r="D117" s="12">
        <v>-898.41999999999985</v>
      </c>
      <c r="E117" s="12">
        <v>-898.41999999999985</v>
      </c>
      <c r="F117" s="12">
        <v>-768.06999999999982</v>
      </c>
      <c r="G117" s="12">
        <v>-507.36999999999989</v>
      </c>
      <c r="H117" s="12">
        <v>-116.31999999999994</v>
      </c>
      <c r="N117" s="12"/>
    </row>
    <row r="118" spans="1:14" x14ac:dyDescent="0.3">
      <c r="A118">
        <f ca="1">A119-Calculator!$B$25</f>
        <v>1190</v>
      </c>
      <c r="B118" s="12">
        <v>-511.4699999999998</v>
      </c>
      <c r="C118" s="12">
        <v>-769.9699999999998</v>
      </c>
      <c r="D118" s="12">
        <v>-899.2199999999998</v>
      </c>
      <c r="E118" s="12">
        <v>-899.2199999999998</v>
      </c>
      <c r="F118" s="12">
        <v>-769.9699999999998</v>
      </c>
      <c r="G118" s="12">
        <v>-511.4699999999998</v>
      </c>
      <c r="H118" s="12">
        <v>-123.7199999999998</v>
      </c>
      <c r="N118" s="12"/>
    </row>
    <row r="119" spans="1:14" x14ac:dyDescent="0.3">
      <c r="A119">
        <f ca="1">A120-Calculator!$B$25</f>
        <v>1195</v>
      </c>
      <c r="B119" s="12">
        <v>-513.51999999999987</v>
      </c>
      <c r="C119" s="12">
        <v>-770.91999999999985</v>
      </c>
      <c r="D119" s="12">
        <v>-899.61999999999989</v>
      </c>
      <c r="E119" s="12">
        <v>-899.61999999999989</v>
      </c>
      <c r="F119" s="12">
        <v>-770.91999999999985</v>
      </c>
      <c r="G119" s="12">
        <v>-513.51999999999987</v>
      </c>
      <c r="H119" s="12">
        <v>-127.41999999999985</v>
      </c>
      <c r="N119" s="12"/>
    </row>
    <row r="120" spans="1:14" x14ac:dyDescent="0.3">
      <c r="A120" cm="1">
        <f t="array" aca="1" ref="A120" ca="1">IF(MID(CELL("filename",A1),FIND("]",CELL("filename",A1))+1,256)=Calculator!AS2,Calculator!B24,D7)</f>
        <v>1200</v>
      </c>
      <c r="B120" s="12">
        <v>-513.51999999999987</v>
      </c>
      <c r="C120" s="12">
        <v>-770.91999999999985</v>
      </c>
      <c r="D120" s="12">
        <v>-899.61999999999989</v>
      </c>
      <c r="E120" s="12">
        <v>-899.61999999999989</v>
      </c>
      <c r="F120" s="12">
        <v>-770.91999999999985</v>
      </c>
      <c r="G120" s="12">
        <v>-513.51999999999987</v>
      </c>
      <c r="H120" s="12">
        <v>-127.41999999999985</v>
      </c>
      <c r="N120" s="12"/>
    </row>
    <row r="121" spans="1:14" x14ac:dyDescent="0.3">
      <c r="A121">
        <f ca="1">A120+Calculator!$B$25</f>
        <v>1205</v>
      </c>
      <c r="B121" s="12">
        <v>-511.4699999999998</v>
      </c>
      <c r="C121" s="12">
        <v>-769.9699999999998</v>
      </c>
      <c r="D121" s="12">
        <v>-899.2199999999998</v>
      </c>
      <c r="E121" s="12">
        <v>-899.2199999999998</v>
      </c>
      <c r="F121" s="12">
        <v>-769.9699999999998</v>
      </c>
      <c r="G121" s="12">
        <v>-511.4699999999998</v>
      </c>
      <c r="H121" s="12">
        <v>-123.7199999999998</v>
      </c>
      <c r="N121" s="12"/>
    </row>
    <row r="122" spans="1:14" x14ac:dyDescent="0.3">
      <c r="A122">
        <f ca="1">A121+Calculator!$B$25</f>
        <v>1210</v>
      </c>
      <c r="B122" s="12">
        <v>-507.36999999999989</v>
      </c>
      <c r="C122" s="12">
        <v>-768.06999999999982</v>
      </c>
      <c r="D122" s="12">
        <v>-898.41999999999985</v>
      </c>
      <c r="E122" s="12">
        <v>-898.41999999999985</v>
      </c>
      <c r="F122" s="12">
        <v>-768.06999999999982</v>
      </c>
      <c r="G122" s="12">
        <v>-507.36999999999989</v>
      </c>
      <c r="H122" s="12">
        <v>-116.31999999999994</v>
      </c>
      <c r="N122" s="12"/>
    </row>
    <row r="123" spans="1:14" x14ac:dyDescent="0.3">
      <c r="A123">
        <f ca="1">A122+Calculator!$B$25</f>
        <v>1215</v>
      </c>
      <c r="B123" s="12">
        <v>-501.2199999999998</v>
      </c>
      <c r="C123" s="12">
        <v>-765.2199999999998</v>
      </c>
      <c r="D123" s="12">
        <v>-897.2199999999998</v>
      </c>
      <c r="E123" s="12">
        <v>-897.2199999999998</v>
      </c>
      <c r="F123" s="12">
        <v>-765.2199999999998</v>
      </c>
      <c r="G123" s="12">
        <v>-501.2199999999998</v>
      </c>
      <c r="H123" s="12">
        <v>-105.2199999999998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1B0DD-7882-4609-B823-4E2255D6BF6D}">
  <dimension ref="A1:H123"/>
  <sheetViews>
    <sheetView topLeftCell="A97" workbookViewId="0">
      <selection activeCell="A120" sqref="A120"/>
    </sheetView>
  </sheetViews>
  <sheetFormatPr defaultRowHeight="14.4" x14ac:dyDescent="0.3"/>
  <cols>
    <col min="1" max="1" width="25.6640625" customWidth="1"/>
    <col min="5" max="5" width="11" customWidth="1"/>
    <col min="8" max="8" width="11" customWidth="1"/>
  </cols>
  <sheetData>
    <row r="1" spans="1:8" x14ac:dyDescent="0.3">
      <c r="A1" s="80" t="s">
        <v>155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166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449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98</v>
      </c>
      <c r="B7" s="9" t="s">
        <v>124</v>
      </c>
      <c r="C7" s="28">
        <f>IF(Calculator!B7="Rice",Calculator!B15,IF(Calculator!B20="Rice",Calculator!B28,6.75))</f>
        <v>6.75</v>
      </c>
      <c r="D7" s="29">
        <f>IF(Calculator!B7="Rice",Calculator!B11,IF(Calculator!B20="Rice",Calculator!B24,160))</f>
        <v>160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3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5.5</v>
      </c>
      <c r="E12" s="23">
        <f>ROUND(C12*D12,2)</f>
        <v>44.61</v>
      </c>
      <c r="F12" s="16">
        <v>0</v>
      </c>
      <c r="G12" s="23">
        <f>ROUND(E12*F12,2)</f>
        <v>0</v>
      </c>
      <c r="H12" s="23">
        <f>ROUND(E12-G12,2)</f>
        <v>44.61</v>
      </c>
    </row>
    <row r="13" spans="1:8" x14ac:dyDescent="0.3">
      <c r="A13" s="14" t="s">
        <v>57</v>
      </c>
      <c r="B13" s="14" t="s">
        <v>16</v>
      </c>
      <c r="C13" s="15">
        <v>6.87</v>
      </c>
      <c r="D13" s="14">
        <v>1.3</v>
      </c>
      <c r="E13" s="23">
        <f>ROUND(C13*D13,2)</f>
        <v>8.93</v>
      </c>
      <c r="F13" s="16">
        <v>0</v>
      </c>
      <c r="G13" s="23">
        <f>ROUND(E13*F13,2)</f>
        <v>0</v>
      </c>
      <c r="H13" s="23">
        <f>ROUND(E13-G13,2)</f>
        <v>8.93</v>
      </c>
    </row>
    <row r="14" spans="1:8" x14ac:dyDescent="0.3">
      <c r="A14" s="13" t="s">
        <v>20</v>
      </c>
      <c r="C14" s="23"/>
      <c r="E14" s="23"/>
    </row>
    <row r="15" spans="1:8" x14ac:dyDescent="0.3">
      <c r="A15" s="14" t="s">
        <v>167</v>
      </c>
      <c r="B15" s="14" t="s">
        <v>21</v>
      </c>
      <c r="C15" s="15">
        <v>26</v>
      </c>
      <c r="D15" s="14">
        <v>0.5</v>
      </c>
      <c r="E15" s="23">
        <f>ROUND(C15*D15,2)</f>
        <v>13</v>
      </c>
      <c r="F15" s="16">
        <v>0</v>
      </c>
      <c r="G15" s="23">
        <f>ROUND(E15*F15,2)</f>
        <v>0</v>
      </c>
      <c r="H15" s="23">
        <f>ROUND(E15-G15,2)</f>
        <v>13</v>
      </c>
    </row>
    <row r="16" spans="1:8" x14ac:dyDescent="0.3">
      <c r="A16" s="14" t="s">
        <v>154</v>
      </c>
      <c r="B16" s="14" t="s">
        <v>21</v>
      </c>
      <c r="C16" s="15">
        <v>47.21</v>
      </c>
      <c r="D16" s="14">
        <v>0.5</v>
      </c>
      <c r="E16" s="23">
        <f>ROUND(C16*D16,2)</f>
        <v>23.61</v>
      </c>
      <c r="F16" s="16">
        <v>0</v>
      </c>
      <c r="G16" s="23">
        <f>ROUND(E16*F16,2)</f>
        <v>0</v>
      </c>
      <c r="H16" s="23">
        <f>ROUND(E16-G16,2)</f>
        <v>23.61</v>
      </c>
    </row>
    <row r="17" spans="1:8" x14ac:dyDescent="0.3">
      <c r="A17" s="14" t="s">
        <v>168</v>
      </c>
      <c r="B17" s="14" t="s">
        <v>21</v>
      </c>
      <c r="C17" s="15">
        <v>31.69</v>
      </c>
      <c r="D17" s="14">
        <v>5.77</v>
      </c>
      <c r="E17" s="23">
        <f>ROUND(C17*D17,2)</f>
        <v>182.85</v>
      </c>
      <c r="F17" s="16">
        <v>0</v>
      </c>
      <c r="G17" s="23">
        <f>ROUND(E17*F17,2)</f>
        <v>0</v>
      </c>
      <c r="H17" s="23">
        <f>ROUND(E17-G17,2)</f>
        <v>182.85</v>
      </c>
    </row>
    <row r="18" spans="1:8" x14ac:dyDescent="0.3">
      <c r="A18" s="14" t="s">
        <v>169</v>
      </c>
      <c r="B18" s="14" t="s">
        <v>26</v>
      </c>
      <c r="C18" s="15">
        <v>18</v>
      </c>
      <c r="D18" s="14">
        <v>0.75</v>
      </c>
      <c r="E18" s="23">
        <f>ROUND(C18*D18,2)</f>
        <v>13.5</v>
      </c>
      <c r="F18" s="16">
        <v>0</v>
      </c>
      <c r="G18" s="23">
        <f>ROUND(E18*F18,2)</f>
        <v>0</v>
      </c>
      <c r="H18" s="23">
        <f>ROUND(E18-G18,2)</f>
        <v>13.5</v>
      </c>
    </row>
    <row r="19" spans="1:8" x14ac:dyDescent="0.3">
      <c r="A19" s="13" t="s">
        <v>23</v>
      </c>
      <c r="C19" s="23"/>
      <c r="E19" s="23"/>
    </row>
    <row r="20" spans="1:8" x14ac:dyDescent="0.3">
      <c r="A20" s="14" t="s">
        <v>394</v>
      </c>
      <c r="B20" s="14" t="s">
        <v>18</v>
      </c>
      <c r="C20" s="15">
        <v>2.52</v>
      </c>
      <c r="D20" s="14">
        <v>10</v>
      </c>
      <c r="E20" s="23">
        <f>ROUND(C20*D20,2)</f>
        <v>25.2</v>
      </c>
      <c r="F20" s="16">
        <v>0</v>
      </c>
      <c r="G20" s="23">
        <f>ROUND(E20*F20,2)</f>
        <v>0</v>
      </c>
      <c r="H20" s="23">
        <f>ROUND(E20-G20,2)</f>
        <v>25.2</v>
      </c>
    </row>
    <row r="21" spans="1:8" x14ac:dyDescent="0.3">
      <c r="A21" s="13" t="s">
        <v>24</v>
      </c>
      <c r="C21" s="23"/>
      <c r="E21" s="23"/>
    </row>
    <row r="22" spans="1:8" x14ac:dyDescent="0.3">
      <c r="A22" s="14" t="s">
        <v>25</v>
      </c>
      <c r="B22" s="14" t="s">
        <v>18</v>
      </c>
      <c r="C22" s="15">
        <v>0.25</v>
      </c>
      <c r="D22" s="14">
        <v>80</v>
      </c>
      <c r="E22" s="23">
        <f t="shared" ref="E22:E29" si="0">ROUND(C22*D22,2)</f>
        <v>20</v>
      </c>
      <c r="F22" s="16">
        <v>0</v>
      </c>
      <c r="G22" s="23">
        <f t="shared" ref="G22:G29" si="1">ROUND(E22*F22,2)</f>
        <v>0</v>
      </c>
      <c r="H22" s="23">
        <f t="shared" ref="H22:H29" si="2">ROUND(E22-G22,2)</f>
        <v>20</v>
      </c>
    </row>
    <row r="23" spans="1:8" x14ac:dyDescent="0.3">
      <c r="A23" s="14" t="s">
        <v>138</v>
      </c>
      <c r="B23" s="14" t="s">
        <v>26</v>
      </c>
      <c r="C23" s="15">
        <v>2.72</v>
      </c>
      <c r="D23" s="14">
        <v>2</v>
      </c>
      <c r="E23" s="23">
        <f t="shared" si="0"/>
        <v>5.44</v>
      </c>
      <c r="F23" s="16">
        <v>0</v>
      </c>
      <c r="G23" s="23">
        <f t="shared" si="1"/>
        <v>0</v>
      </c>
      <c r="H23" s="23">
        <f t="shared" si="2"/>
        <v>5.44</v>
      </c>
    </row>
    <row r="24" spans="1:8" x14ac:dyDescent="0.3">
      <c r="A24" s="14" t="s">
        <v>170</v>
      </c>
      <c r="B24" s="14" t="s">
        <v>26</v>
      </c>
      <c r="C24" s="15">
        <v>17.5</v>
      </c>
      <c r="D24" s="14">
        <v>1.3</v>
      </c>
      <c r="E24" s="23">
        <f t="shared" si="0"/>
        <v>22.75</v>
      </c>
      <c r="F24" s="16">
        <v>0</v>
      </c>
      <c r="G24" s="23">
        <f t="shared" si="1"/>
        <v>0</v>
      </c>
      <c r="H24" s="23">
        <f t="shared" si="2"/>
        <v>22.75</v>
      </c>
    </row>
    <row r="25" spans="1:8" x14ac:dyDescent="0.3">
      <c r="A25" s="14" t="s">
        <v>171</v>
      </c>
      <c r="B25" s="14" t="s">
        <v>18</v>
      </c>
      <c r="C25" s="15">
        <v>7.91</v>
      </c>
      <c r="D25" s="14">
        <v>3</v>
      </c>
      <c r="E25" s="23">
        <f t="shared" si="0"/>
        <v>23.73</v>
      </c>
      <c r="F25" s="16">
        <v>0</v>
      </c>
      <c r="G25" s="23">
        <f t="shared" si="1"/>
        <v>0</v>
      </c>
      <c r="H25" s="23">
        <f t="shared" si="2"/>
        <v>23.73</v>
      </c>
    </row>
    <row r="26" spans="1:8" x14ac:dyDescent="0.3">
      <c r="A26" s="14" t="s">
        <v>172</v>
      </c>
      <c r="B26" s="14" t="s">
        <v>18</v>
      </c>
      <c r="C26" s="15">
        <v>45.96</v>
      </c>
      <c r="D26" s="14">
        <v>0.5</v>
      </c>
      <c r="E26" s="23">
        <f t="shared" si="0"/>
        <v>22.98</v>
      </c>
      <c r="F26" s="16">
        <v>0</v>
      </c>
      <c r="G26" s="23">
        <f t="shared" si="1"/>
        <v>0</v>
      </c>
      <c r="H26" s="23">
        <f t="shared" si="2"/>
        <v>22.98</v>
      </c>
    </row>
    <row r="27" spans="1:8" x14ac:dyDescent="0.3">
      <c r="A27" s="14" t="s">
        <v>173</v>
      </c>
      <c r="B27" s="14" t="s">
        <v>26</v>
      </c>
      <c r="C27" s="15">
        <v>17.5</v>
      </c>
      <c r="D27" s="14">
        <v>2</v>
      </c>
      <c r="E27" s="23">
        <f t="shared" si="0"/>
        <v>35</v>
      </c>
      <c r="F27" s="16">
        <v>0</v>
      </c>
      <c r="G27" s="23">
        <f t="shared" si="1"/>
        <v>0</v>
      </c>
      <c r="H27" s="23">
        <f t="shared" si="2"/>
        <v>35</v>
      </c>
    </row>
    <row r="28" spans="1:8" x14ac:dyDescent="0.3">
      <c r="A28" s="14" t="s">
        <v>174</v>
      </c>
      <c r="B28" s="14" t="s">
        <v>18</v>
      </c>
      <c r="C28" s="15">
        <v>19.5</v>
      </c>
      <c r="D28" s="14">
        <v>0.67</v>
      </c>
      <c r="E28" s="23">
        <f t="shared" si="0"/>
        <v>13.07</v>
      </c>
      <c r="F28" s="16">
        <v>0</v>
      </c>
      <c r="G28" s="23">
        <f t="shared" si="1"/>
        <v>0</v>
      </c>
      <c r="H28" s="23">
        <f t="shared" si="2"/>
        <v>13.07</v>
      </c>
    </row>
    <row r="29" spans="1:8" x14ac:dyDescent="0.3">
      <c r="A29" s="14" t="s">
        <v>175</v>
      </c>
      <c r="B29" s="14" t="s">
        <v>18</v>
      </c>
      <c r="C29" s="15">
        <v>2.54</v>
      </c>
      <c r="D29" s="14">
        <v>7.5</v>
      </c>
      <c r="E29" s="23">
        <f t="shared" si="0"/>
        <v>19.05</v>
      </c>
      <c r="F29" s="16">
        <v>0</v>
      </c>
      <c r="G29" s="23">
        <f t="shared" si="1"/>
        <v>0</v>
      </c>
      <c r="H29" s="23">
        <f t="shared" si="2"/>
        <v>19.05</v>
      </c>
    </row>
    <row r="30" spans="1:8" x14ac:dyDescent="0.3">
      <c r="A30" s="13" t="s">
        <v>27</v>
      </c>
      <c r="C30" s="23"/>
      <c r="E30" s="23"/>
    </row>
    <row r="31" spans="1:8" x14ac:dyDescent="0.3">
      <c r="A31" s="14" t="s">
        <v>421</v>
      </c>
      <c r="B31" s="14" t="s">
        <v>18</v>
      </c>
      <c r="C31" s="15">
        <v>1.1299999999999999</v>
      </c>
      <c r="D31" s="14">
        <v>8</v>
      </c>
      <c r="E31" s="23">
        <f>ROUND(C31*D31,2)</f>
        <v>9.0399999999999991</v>
      </c>
      <c r="F31" s="16">
        <v>0</v>
      </c>
      <c r="G31" s="23">
        <f>ROUND(E31*F31,2)</f>
        <v>0</v>
      </c>
      <c r="H31" s="23">
        <f>ROUND(E31-G31,2)</f>
        <v>9.0399999999999991</v>
      </c>
    </row>
    <row r="32" spans="1:8" x14ac:dyDescent="0.3">
      <c r="A32" s="14" t="s">
        <v>450</v>
      </c>
      <c r="B32" s="14" t="s">
        <v>18</v>
      </c>
      <c r="C32" s="15">
        <v>3.02</v>
      </c>
      <c r="D32" s="14">
        <v>0.6</v>
      </c>
      <c r="E32" s="23">
        <f>ROUND(C32*D32,2)</f>
        <v>1.81</v>
      </c>
      <c r="F32" s="16">
        <v>0</v>
      </c>
      <c r="G32" s="23">
        <f>ROUND(E32*F32,2)</f>
        <v>0</v>
      </c>
      <c r="H32" s="23">
        <f>ROUND(E32-G32,2)</f>
        <v>1.81</v>
      </c>
    </row>
    <row r="33" spans="1:8" x14ac:dyDescent="0.3">
      <c r="A33" s="13" t="s">
        <v>33</v>
      </c>
      <c r="C33" s="23"/>
      <c r="E33" s="23"/>
    </row>
    <row r="34" spans="1:8" x14ac:dyDescent="0.3">
      <c r="A34" s="14" t="s">
        <v>176</v>
      </c>
      <c r="B34" s="14" t="s">
        <v>29</v>
      </c>
      <c r="C34" s="15">
        <v>0.33</v>
      </c>
      <c r="D34" s="14">
        <v>75</v>
      </c>
      <c r="E34" s="23">
        <f>ROUND(C34*D34,2)</f>
        <v>24.75</v>
      </c>
      <c r="F34" s="16">
        <v>0</v>
      </c>
      <c r="G34" s="23">
        <f>ROUND(E34*F34,2)</f>
        <v>0</v>
      </c>
      <c r="H34" s="23">
        <f>ROUND(E34-G34,2)</f>
        <v>24.75</v>
      </c>
    </row>
    <row r="35" spans="1:8" x14ac:dyDescent="0.3">
      <c r="A35" s="14" t="s">
        <v>177</v>
      </c>
      <c r="B35" s="14" t="s">
        <v>178</v>
      </c>
      <c r="C35" s="15">
        <v>0.28999999999999998</v>
      </c>
      <c r="D35" s="14">
        <v>88.6</v>
      </c>
      <c r="E35" s="23">
        <f>ROUND(C35*D35,2)</f>
        <v>25.69</v>
      </c>
      <c r="F35" s="16">
        <v>0</v>
      </c>
      <c r="G35" s="23">
        <f>ROUND(E35*F35,2)</f>
        <v>0</v>
      </c>
      <c r="H35" s="23">
        <f>ROUND(E35-G35,2)</f>
        <v>25.69</v>
      </c>
    </row>
    <row r="36" spans="1:8" x14ac:dyDescent="0.3">
      <c r="A36" s="14" t="s">
        <v>179</v>
      </c>
      <c r="B36" s="14" t="s">
        <v>29</v>
      </c>
      <c r="C36" s="15">
        <v>0.33</v>
      </c>
      <c r="D36" s="14">
        <v>13.6</v>
      </c>
      <c r="E36" s="23">
        <f>ROUND(C36*D36,2)</f>
        <v>4.49</v>
      </c>
      <c r="F36" s="16">
        <v>0</v>
      </c>
      <c r="G36" s="23">
        <f>ROUND(E36*F36,2)</f>
        <v>0</v>
      </c>
      <c r="H36" s="23">
        <f>ROUND(E36-G36,2)</f>
        <v>4.49</v>
      </c>
    </row>
    <row r="37" spans="1:8" x14ac:dyDescent="0.3">
      <c r="A37" s="13" t="s">
        <v>114</v>
      </c>
      <c r="C37" s="23"/>
      <c r="E37" s="23"/>
    </row>
    <row r="38" spans="1:8" x14ac:dyDescent="0.3">
      <c r="A38" s="14" t="s">
        <v>180</v>
      </c>
      <c r="B38" s="14" t="s">
        <v>26</v>
      </c>
      <c r="C38" s="15">
        <v>5</v>
      </c>
      <c r="D38" s="14">
        <v>0.5</v>
      </c>
      <c r="E38" s="23">
        <f>ROUND(C38*D38,2)</f>
        <v>2.5</v>
      </c>
      <c r="F38" s="16">
        <v>0</v>
      </c>
      <c r="G38" s="23">
        <f>ROUND(E38*F38,2)</f>
        <v>0</v>
      </c>
      <c r="H38" s="23">
        <f>ROUND(E38-G38,2)</f>
        <v>2.5</v>
      </c>
    </row>
    <row r="39" spans="1:8" x14ac:dyDescent="0.3">
      <c r="A39" s="14" t="s">
        <v>181</v>
      </c>
      <c r="B39" s="14" t="s">
        <v>26</v>
      </c>
      <c r="C39" s="15">
        <v>1.34</v>
      </c>
      <c r="D39" s="14">
        <v>1</v>
      </c>
      <c r="E39" s="23">
        <f>ROUND(C39*D39,2)</f>
        <v>1.34</v>
      </c>
      <c r="F39" s="16">
        <v>0</v>
      </c>
      <c r="G39" s="23">
        <f>ROUND(E39*F39,2)</f>
        <v>0</v>
      </c>
      <c r="H39" s="23">
        <f>ROUND(E39-G39,2)</f>
        <v>1.34</v>
      </c>
    </row>
    <row r="40" spans="1:8" x14ac:dyDescent="0.3">
      <c r="A40" s="14" t="s">
        <v>182</v>
      </c>
      <c r="B40" s="14" t="s">
        <v>26</v>
      </c>
      <c r="C40" s="15">
        <v>6.88</v>
      </c>
      <c r="D40" s="14">
        <v>0.5</v>
      </c>
      <c r="E40" s="23">
        <f>ROUND(C40*D40,2)</f>
        <v>3.44</v>
      </c>
      <c r="F40" s="16">
        <v>0</v>
      </c>
      <c r="G40" s="23">
        <f>ROUND(E40*F40,2)</f>
        <v>0</v>
      </c>
      <c r="H40" s="23">
        <f>ROUND(E40-G40,2)</f>
        <v>3.44</v>
      </c>
    </row>
    <row r="41" spans="1:8" x14ac:dyDescent="0.3">
      <c r="A41" s="14" t="s">
        <v>183</v>
      </c>
      <c r="B41" s="14" t="s">
        <v>26</v>
      </c>
      <c r="C41" s="15">
        <v>2.86</v>
      </c>
      <c r="D41" s="14">
        <v>0.4</v>
      </c>
      <c r="E41" s="23">
        <f>ROUND(C41*D41,2)</f>
        <v>1.1399999999999999</v>
      </c>
      <c r="F41" s="16">
        <v>0</v>
      </c>
      <c r="G41" s="23">
        <f>ROUND(E41*F41,2)</f>
        <v>0</v>
      </c>
      <c r="H41" s="23">
        <f>ROUND(E41-G41,2)</f>
        <v>1.1399999999999999</v>
      </c>
    </row>
    <row r="42" spans="1:8" x14ac:dyDescent="0.3">
      <c r="A42" s="14" t="s">
        <v>115</v>
      </c>
      <c r="B42" s="14" t="s">
        <v>26</v>
      </c>
      <c r="C42" s="15">
        <v>3.3</v>
      </c>
      <c r="D42" s="14">
        <v>0.1</v>
      </c>
      <c r="E42" s="23">
        <f>ROUND(C42*D42,2)</f>
        <v>0.33</v>
      </c>
      <c r="F42" s="16">
        <v>0</v>
      </c>
      <c r="G42" s="23">
        <f>ROUND(E42*F42,2)</f>
        <v>0</v>
      </c>
      <c r="H42" s="23">
        <f>ROUND(E42-G42,2)</f>
        <v>0.33</v>
      </c>
    </row>
    <row r="43" spans="1:8" x14ac:dyDescent="0.3">
      <c r="A43" s="13" t="s">
        <v>61</v>
      </c>
      <c r="C43" s="23"/>
      <c r="E43" s="23"/>
    </row>
    <row r="44" spans="1:8" x14ac:dyDescent="0.3">
      <c r="A44" s="14" t="s">
        <v>184</v>
      </c>
      <c r="B44" s="14" t="s">
        <v>21</v>
      </c>
      <c r="C44" s="15">
        <v>8</v>
      </c>
      <c r="D44" s="14">
        <v>6.77</v>
      </c>
      <c r="E44" s="23">
        <f>ROUND(C44*D44,2)</f>
        <v>54.16</v>
      </c>
      <c r="F44" s="16">
        <v>0</v>
      </c>
      <c r="G44" s="23">
        <f>ROUND(E44*F44,2)</f>
        <v>0</v>
      </c>
      <c r="H44" s="23">
        <f>ROUND(E44-G44,2)</f>
        <v>54.16</v>
      </c>
    </row>
    <row r="45" spans="1:8" x14ac:dyDescent="0.3">
      <c r="A45" s="13" t="s">
        <v>131</v>
      </c>
      <c r="C45" s="23"/>
      <c r="E45" s="23"/>
    </row>
    <row r="46" spans="1:8" x14ac:dyDescent="0.3">
      <c r="A46" s="14" t="s">
        <v>185</v>
      </c>
      <c r="B46" s="14" t="s">
        <v>124</v>
      </c>
      <c r="C46" s="15">
        <v>0.35</v>
      </c>
      <c r="D46" s="14">
        <v>160</v>
      </c>
      <c r="E46" s="23">
        <f>ROUND(C46*D46,2)</f>
        <v>56</v>
      </c>
      <c r="F46" s="16">
        <v>0</v>
      </c>
      <c r="G46" s="23">
        <f>ROUND(E46*F46,2)</f>
        <v>0</v>
      </c>
      <c r="H46" s="23">
        <f>ROUND(E46-G46,2)</f>
        <v>56</v>
      </c>
    </row>
    <row r="47" spans="1:8" x14ac:dyDescent="0.3">
      <c r="A47" s="13" t="s">
        <v>186</v>
      </c>
      <c r="C47" s="23"/>
      <c r="E47" s="23"/>
    </row>
    <row r="48" spans="1:8" x14ac:dyDescent="0.3">
      <c r="A48" s="14" t="s">
        <v>187</v>
      </c>
      <c r="B48" s="14" t="s">
        <v>124</v>
      </c>
      <c r="C48" s="15">
        <v>0.4</v>
      </c>
      <c r="D48" s="14">
        <v>160</v>
      </c>
      <c r="E48" s="23">
        <f>ROUND(C48*D48,2)</f>
        <v>64</v>
      </c>
      <c r="F48" s="16">
        <v>0</v>
      </c>
      <c r="G48" s="23">
        <f>ROUND(E48*F48,2)</f>
        <v>0</v>
      </c>
      <c r="H48" s="23">
        <f>ROUND(E48-G48,2)</f>
        <v>64</v>
      </c>
    </row>
    <row r="49" spans="1:8" x14ac:dyDescent="0.3">
      <c r="A49" s="13" t="s">
        <v>99</v>
      </c>
      <c r="C49" s="23"/>
      <c r="E49" s="23"/>
    </row>
    <row r="50" spans="1:8" x14ac:dyDescent="0.3">
      <c r="A50" s="14" t="s">
        <v>188</v>
      </c>
      <c r="B50" s="14" t="s">
        <v>48</v>
      </c>
      <c r="C50" s="15">
        <v>4.5</v>
      </c>
      <c r="D50" s="14">
        <v>1</v>
      </c>
      <c r="E50" s="23">
        <f>ROUND(C50*D50,2)</f>
        <v>4.5</v>
      </c>
      <c r="F50" s="16">
        <v>0</v>
      </c>
      <c r="G50" s="23">
        <f>ROUND(E50*F50,2)</f>
        <v>0</v>
      </c>
      <c r="H50" s="23">
        <f>ROUND(E50-G50,2)</f>
        <v>4.5</v>
      </c>
    </row>
    <row r="51" spans="1:8" x14ac:dyDescent="0.3">
      <c r="A51" s="13" t="s">
        <v>116</v>
      </c>
      <c r="C51" s="23"/>
      <c r="E51" s="23"/>
    </row>
    <row r="52" spans="1:8" x14ac:dyDescent="0.3">
      <c r="A52" s="14" t="s">
        <v>189</v>
      </c>
      <c r="B52" s="14" t="s">
        <v>48</v>
      </c>
      <c r="C52" s="15">
        <v>8</v>
      </c>
      <c r="D52" s="14">
        <v>1</v>
      </c>
      <c r="E52" s="23">
        <f>ROUND(C52*D52,2)</f>
        <v>8</v>
      </c>
      <c r="F52" s="16">
        <v>0</v>
      </c>
      <c r="G52" s="23">
        <f>ROUND(E52*F52,2)</f>
        <v>0</v>
      </c>
      <c r="H52" s="23">
        <f>ROUND(E52-G52,2)</f>
        <v>8</v>
      </c>
    </row>
    <row r="53" spans="1:8" x14ac:dyDescent="0.3">
      <c r="A53" s="13" t="s">
        <v>118</v>
      </c>
      <c r="C53" s="23"/>
      <c r="E53" s="23"/>
    </row>
    <row r="54" spans="1:8" x14ac:dyDescent="0.3">
      <c r="A54" s="14" t="s">
        <v>119</v>
      </c>
      <c r="B54" s="14" t="s">
        <v>48</v>
      </c>
      <c r="C54" s="15">
        <v>10</v>
      </c>
      <c r="D54" s="14">
        <v>0.33300000000000002</v>
      </c>
      <c r="E54" s="23">
        <f>ROUND(C54*D54,2)</f>
        <v>3.33</v>
      </c>
      <c r="F54" s="16">
        <v>0</v>
      </c>
      <c r="G54" s="23">
        <f>ROUND(E54*F54,2)</f>
        <v>0</v>
      </c>
      <c r="H54" s="23">
        <f>ROUND(E54-G54,2)</f>
        <v>3.33</v>
      </c>
    </row>
    <row r="55" spans="1:8" x14ac:dyDescent="0.3">
      <c r="A55" s="13" t="s">
        <v>37</v>
      </c>
      <c r="C55" s="23"/>
      <c r="E55" s="23"/>
    </row>
    <row r="56" spans="1:8" x14ac:dyDescent="0.3">
      <c r="A56" s="14" t="s">
        <v>38</v>
      </c>
      <c r="B56" s="14" t="s">
        <v>39</v>
      </c>
      <c r="C56" s="15">
        <v>17.940000000000001</v>
      </c>
      <c r="D56" s="14">
        <v>0.54759999999999998</v>
      </c>
      <c r="E56" s="23">
        <f>ROUND(C56*D56,2)</f>
        <v>9.82</v>
      </c>
      <c r="F56" s="16">
        <v>0</v>
      </c>
      <c r="G56" s="23">
        <f>ROUND(E56*F56,2)</f>
        <v>0</v>
      </c>
      <c r="H56" s="23">
        <f>ROUND(E56-G56,2)</f>
        <v>9.82</v>
      </c>
    </row>
    <row r="57" spans="1:8" x14ac:dyDescent="0.3">
      <c r="A57" s="14" t="s">
        <v>134</v>
      </c>
      <c r="B57" s="14" t="s">
        <v>39</v>
      </c>
      <c r="C57" s="15">
        <v>17.940000000000001</v>
      </c>
      <c r="D57" s="14">
        <v>0.12690000000000001</v>
      </c>
      <c r="E57" s="23">
        <f>ROUND(C57*D57,2)</f>
        <v>2.2799999999999998</v>
      </c>
      <c r="F57" s="16">
        <v>0</v>
      </c>
      <c r="G57" s="23">
        <f>ROUND(E57*F57,2)</f>
        <v>0</v>
      </c>
      <c r="H57" s="23">
        <f>ROUND(E57-G57,2)</f>
        <v>2.2799999999999998</v>
      </c>
    </row>
    <row r="58" spans="1:8" x14ac:dyDescent="0.3">
      <c r="A58" s="13" t="s">
        <v>40</v>
      </c>
      <c r="C58" s="23"/>
      <c r="E58" s="23"/>
    </row>
    <row r="59" spans="1:8" x14ac:dyDescent="0.3">
      <c r="A59" s="14" t="s">
        <v>41</v>
      </c>
      <c r="B59" s="14" t="s">
        <v>39</v>
      </c>
      <c r="C59" s="15">
        <v>9.06</v>
      </c>
      <c r="D59" s="14">
        <v>3.5249999999999999</v>
      </c>
      <c r="E59" s="23">
        <f>ROUND(C59*D59,2)</f>
        <v>31.94</v>
      </c>
      <c r="F59" s="16">
        <v>0</v>
      </c>
      <c r="G59" s="23">
        <f>ROUND(E59*F59,2)</f>
        <v>0</v>
      </c>
      <c r="H59" s="23">
        <f>ROUND(E59-G59,2)</f>
        <v>31.94</v>
      </c>
    </row>
    <row r="60" spans="1:8" x14ac:dyDescent="0.3">
      <c r="A60" s="13" t="s">
        <v>43</v>
      </c>
      <c r="C60" s="23"/>
      <c r="E60" s="23"/>
    </row>
    <row r="61" spans="1:8" x14ac:dyDescent="0.3">
      <c r="A61" s="14" t="s">
        <v>41</v>
      </c>
      <c r="B61" s="14" t="s">
        <v>39</v>
      </c>
      <c r="C61" s="15">
        <v>9.06</v>
      </c>
      <c r="D61" s="14">
        <v>0.25</v>
      </c>
      <c r="E61" s="23">
        <f>ROUND(C61*D61,2)</f>
        <v>2.27</v>
      </c>
      <c r="F61" s="16">
        <v>0</v>
      </c>
      <c r="G61" s="23">
        <f>ROUND(E61*F61,2)</f>
        <v>0</v>
      </c>
      <c r="H61" s="23">
        <f>ROUND(E61-G61,2)</f>
        <v>2.27</v>
      </c>
    </row>
    <row r="62" spans="1:8" x14ac:dyDescent="0.3">
      <c r="A62" s="14" t="s">
        <v>42</v>
      </c>
      <c r="B62" s="14" t="s">
        <v>39</v>
      </c>
      <c r="C62" s="15">
        <v>9.06</v>
      </c>
      <c r="D62" s="14">
        <v>7.8600000000000003E-2</v>
      </c>
      <c r="E62" s="23">
        <f>ROUND(C62*D62,2)</f>
        <v>0.71</v>
      </c>
      <c r="F62" s="16">
        <v>0</v>
      </c>
      <c r="G62" s="23">
        <f>ROUND(E62*F62,2)</f>
        <v>0</v>
      </c>
      <c r="H62" s="23">
        <f>ROUND(E62-G62,2)</f>
        <v>0.71</v>
      </c>
    </row>
    <row r="63" spans="1:8" x14ac:dyDescent="0.3">
      <c r="A63" s="13" t="s">
        <v>100</v>
      </c>
      <c r="C63" s="23"/>
      <c r="E63" s="23"/>
    </row>
    <row r="64" spans="1:8" x14ac:dyDescent="0.3">
      <c r="A64" s="14" t="s">
        <v>41</v>
      </c>
      <c r="B64" s="14" t="s">
        <v>39</v>
      </c>
      <c r="C64" s="15">
        <v>9.06</v>
      </c>
      <c r="D64" s="14">
        <v>1.5</v>
      </c>
      <c r="E64" s="23">
        <f>ROUND(C64*D64,2)</f>
        <v>13.59</v>
      </c>
      <c r="F64" s="16">
        <v>0</v>
      </c>
      <c r="G64" s="23">
        <f>ROUND(E64*F64,2)</f>
        <v>0</v>
      </c>
      <c r="H64" s="23">
        <f>ROUND(E64-G64,2)</f>
        <v>13.59</v>
      </c>
    </row>
    <row r="65" spans="1:8" x14ac:dyDescent="0.3">
      <c r="A65" s="14" t="s">
        <v>44</v>
      </c>
      <c r="B65" s="14" t="s">
        <v>39</v>
      </c>
      <c r="C65" s="15">
        <v>17.95</v>
      </c>
      <c r="D65" s="14">
        <v>0.49480000000000002</v>
      </c>
      <c r="E65" s="23">
        <f>ROUND(C65*D65,2)</f>
        <v>8.8800000000000008</v>
      </c>
      <c r="F65" s="16">
        <v>0</v>
      </c>
      <c r="G65" s="23">
        <f>ROUND(E65*F65,2)</f>
        <v>0</v>
      </c>
      <c r="H65" s="23">
        <f>ROUND(E65-G65,2)</f>
        <v>8.8800000000000008</v>
      </c>
    </row>
    <row r="66" spans="1:8" x14ac:dyDescent="0.3">
      <c r="A66" s="13" t="s">
        <v>45</v>
      </c>
      <c r="C66" s="23"/>
      <c r="E66" s="23"/>
    </row>
    <row r="67" spans="1:8" x14ac:dyDescent="0.3">
      <c r="A67" s="14" t="s">
        <v>38</v>
      </c>
      <c r="B67" s="14" t="s">
        <v>19</v>
      </c>
      <c r="C67" s="15">
        <v>3.44</v>
      </c>
      <c r="D67" s="14">
        <v>7.5785</v>
      </c>
      <c r="E67" s="23">
        <f>ROUND(C67*D67,2)</f>
        <v>26.07</v>
      </c>
      <c r="F67" s="16">
        <v>0</v>
      </c>
      <c r="G67" s="23">
        <f>ROUND(E67*F67,2)</f>
        <v>0</v>
      </c>
      <c r="H67" s="23">
        <f>ROUND(E67-G67,2)</f>
        <v>26.07</v>
      </c>
    </row>
    <row r="68" spans="1:8" x14ac:dyDescent="0.3">
      <c r="A68" s="14" t="s">
        <v>134</v>
      </c>
      <c r="B68" s="14" t="s">
        <v>19</v>
      </c>
      <c r="C68" s="15">
        <v>3.44</v>
      </c>
      <c r="D68" s="14">
        <v>2.7765</v>
      </c>
      <c r="E68" s="23">
        <f>ROUND(C68*D68,2)</f>
        <v>9.5500000000000007</v>
      </c>
      <c r="F68" s="16">
        <v>0</v>
      </c>
      <c r="G68" s="23">
        <f>ROUND(E68*F68,2)</f>
        <v>0</v>
      </c>
      <c r="H68" s="23">
        <f>ROUND(E68-G68,2)</f>
        <v>9.5500000000000007</v>
      </c>
    </row>
    <row r="69" spans="1:8" x14ac:dyDescent="0.3">
      <c r="A69" s="14" t="s">
        <v>190</v>
      </c>
      <c r="B69" s="14" t="s">
        <v>19</v>
      </c>
      <c r="C69" s="15">
        <v>3.44</v>
      </c>
      <c r="D69" s="14">
        <v>26.8827</v>
      </c>
      <c r="E69" s="23">
        <f>ROUND(C69*D69,2)</f>
        <v>92.48</v>
      </c>
      <c r="F69" s="16">
        <v>0</v>
      </c>
      <c r="G69" s="23">
        <f>ROUND(E69*F69,2)</f>
        <v>0</v>
      </c>
      <c r="H69" s="23">
        <f>ROUND(E69-G69,2)</f>
        <v>92.48</v>
      </c>
    </row>
    <row r="70" spans="1:8" x14ac:dyDescent="0.3">
      <c r="A70" s="13" t="s">
        <v>47</v>
      </c>
      <c r="C70" s="23"/>
      <c r="E70" s="23"/>
    </row>
    <row r="71" spans="1:8" x14ac:dyDescent="0.3">
      <c r="A71" s="14" t="s">
        <v>42</v>
      </c>
      <c r="B71" s="14" t="s">
        <v>48</v>
      </c>
      <c r="C71" s="15">
        <v>10.61</v>
      </c>
      <c r="D71" s="14">
        <v>1</v>
      </c>
      <c r="E71" s="23">
        <f>ROUND(C71*D71,2)</f>
        <v>10.61</v>
      </c>
      <c r="F71" s="16">
        <v>0</v>
      </c>
      <c r="G71" s="23">
        <f>ROUND(E71*F71,2)</f>
        <v>0</v>
      </c>
      <c r="H71" s="23">
        <f t="shared" ref="H71:H77" si="3">ROUND(E71-G71,2)</f>
        <v>10.61</v>
      </c>
    </row>
    <row r="72" spans="1:8" x14ac:dyDescent="0.3">
      <c r="A72" s="14" t="s">
        <v>38</v>
      </c>
      <c r="B72" s="14" t="s">
        <v>48</v>
      </c>
      <c r="C72" s="15">
        <v>5.5</v>
      </c>
      <c r="D72" s="14">
        <v>1</v>
      </c>
      <c r="E72" s="23">
        <f>ROUND(C72*D72,2)</f>
        <v>5.5</v>
      </c>
      <c r="F72" s="16">
        <v>0</v>
      </c>
      <c r="G72" s="23">
        <f>ROUND(E72*F72,2)</f>
        <v>0</v>
      </c>
      <c r="H72" s="23">
        <f t="shared" si="3"/>
        <v>5.5</v>
      </c>
    </row>
    <row r="73" spans="1:8" x14ac:dyDescent="0.3">
      <c r="A73" s="14" t="s">
        <v>134</v>
      </c>
      <c r="B73" s="14" t="s">
        <v>48</v>
      </c>
      <c r="C73" s="15">
        <v>7.4</v>
      </c>
      <c r="D73" s="14">
        <v>1</v>
      </c>
      <c r="E73" s="23">
        <f>ROUND(C73*D73,2)</f>
        <v>7.4</v>
      </c>
      <c r="F73" s="16">
        <v>0</v>
      </c>
      <c r="G73" s="23">
        <f>ROUND(E73*F73,2)</f>
        <v>0</v>
      </c>
      <c r="H73" s="23">
        <f t="shared" si="3"/>
        <v>7.4</v>
      </c>
    </row>
    <row r="74" spans="1:8" x14ac:dyDescent="0.3">
      <c r="A74" s="14" t="s">
        <v>190</v>
      </c>
      <c r="B74" s="14" t="s">
        <v>48</v>
      </c>
      <c r="C74" s="15">
        <v>14.31</v>
      </c>
      <c r="D74" s="14">
        <v>1</v>
      </c>
      <c r="E74" s="23">
        <f>ROUND(C74*D74,2)</f>
        <v>14.31</v>
      </c>
      <c r="F74" s="16">
        <v>0</v>
      </c>
      <c r="G74" s="23">
        <f>ROUND(E74*F74,2)</f>
        <v>0</v>
      </c>
      <c r="H74" s="23">
        <f t="shared" si="3"/>
        <v>14.31</v>
      </c>
    </row>
    <row r="75" spans="1:8" x14ac:dyDescent="0.3">
      <c r="A75" s="9" t="s">
        <v>49</v>
      </c>
      <c r="B75" s="9" t="s">
        <v>48</v>
      </c>
      <c r="C75" s="10">
        <v>29.3</v>
      </c>
      <c r="D75" s="9">
        <v>1</v>
      </c>
      <c r="E75" s="22">
        <f>ROUND(C75*D75,2)</f>
        <v>29.3</v>
      </c>
      <c r="F75" s="11">
        <v>0</v>
      </c>
      <c r="G75" s="22">
        <f>ROUND(E75*F75,2)</f>
        <v>0</v>
      </c>
      <c r="H75" s="22">
        <f t="shared" si="3"/>
        <v>29.3</v>
      </c>
    </row>
    <row r="76" spans="1:8" x14ac:dyDescent="0.3">
      <c r="A76" s="7" t="s">
        <v>50</v>
      </c>
      <c r="C76" s="23"/>
      <c r="E76" s="23">
        <f>SUM(E12:E75)</f>
        <v>1002.9500000000003</v>
      </c>
      <c r="G76" s="12">
        <f>SUM(G12:G75)</f>
        <v>0</v>
      </c>
      <c r="H76" s="12">
        <f t="shared" si="3"/>
        <v>1002.95</v>
      </c>
    </row>
    <row r="77" spans="1:8" x14ac:dyDescent="0.3">
      <c r="A77" s="7" t="s">
        <v>51</v>
      </c>
      <c r="C77" s="23"/>
      <c r="E77" s="23">
        <f>+E8-E76</f>
        <v>77.049999999999727</v>
      </c>
      <c r="G77" s="12">
        <f>+G8-G76</f>
        <v>0</v>
      </c>
      <c r="H77" s="12">
        <f t="shared" si="3"/>
        <v>77.05</v>
      </c>
    </row>
    <row r="78" spans="1:8" x14ac:dyDescent="0.3">
      <c r="A78" t="s">
        <v>12</v>
      </c>
      <c r="C78" s="23"/>
      <c r="E78" s="23"/>
    </row>
    <row r="79" spans="1:8" x14ac:dyDescent="0.3">
      <c r="A79" s="7" t="s">
        <v>52</v>
      </c>
      <c r="C79" s="23"/>
      <c r="E79" s="23"/>
    </row>
    <row r="80" spans="1:8" x14ac:dyDescent="0.3">
      <c r="A80" s="14" t="s">
        <v>42</v>
      </c>
      <c r="B80" s="14" t="s">
        <v>48</v>
      </c>
      <c r="C80" s="15">
        <v>29.62</v>
      </c>
      <c r="D80" s="14">
        <v>1</v>
      </c>
      <c r="E80" s="23">
        <f>ROUND(C80*D80,2)</f>
        <v>29.62</v>
      </c>
      <c r="F80" s="16">
        <v>0</v>
      </c>
      <c r="G80" s="23">
        <f>ROUND(E80*F80,2)</f>
        <v>0</v>
      </c>
      <c r="H80" s="23">
        <f t="shared" ref="H80:H86" si="4">ROUND(E80-G80,2)</f>
        <v>29.62</v>
      </c>
    </row>
    <row r="81" spans="1:8" x14ac:dyDescent="0.3">
      <c r="A81" s="14" t="s">
        <v>38</v>
      </c>
      <c r="B81" s="14" t="s">
        <v>48</v>
      </c>
      <c r="C81" s="15">
        <v>42.41</v>
      </c>
      <c r="D81" s="14">
        <v>1</v>
      </c>
      <c r="E81" s="23">
        <f>ROUND(C81*D81,2)</f>
        <v>42.41</v>
      </c>
      <c r="F81" s="16">
        <v>0</v>
      </c>
      <c r="G81" s="23">
        <f>ROUND(E81*F81,2)</f>
        <v>0</v>
      </c>
      <c r="H81" s="23">
        <f t="shared" si="4"/>
        <v>42.41</v>
      </c>
    </row>
    <row r="82" spans="1:8" x14ac:dyDescent="0.3">
      <c r="A82" s="14" t="s">
        <v>134</v>
      </c>
      <c r="B82" s="14" t="s">
        <v>48</v>
      </c>
      <c r="C82" s="15">
        <v>35.450000000000003</v>
      </c>
      <c r="D82" s="14">
        <v>1</v>
      </c>
      <c r="E82" s="23">
        <f>ROUND(C82*D82,2)</f>
        <v>35.450000000000003</v>
      </c>
      <c r="F82" s="16">
        <v>0</v>
      </c>
      <c r="G82" s="23">
        <f>ROUND(E82*F82,2)</f>
        <v>0</v>
      </c>
      <c r="H82" s="23">
        <f t="shared" si="4"/>
        <v>35.450000000000003</v>
      </c>
    </row>
    <row r="83" spans="1:8" x14ac:dyDescent="0.3">
      <c r="A83" s="9" t="s">
        <v>190</v>
      </c>
      <c r="B83" s="9" t="s">
        <v>48</v>
      </c>
      <c r="C83" s="10">
        <v>59.44</v>
      </c>
      <c r="D83" s="9">
        <v>1</v>
      </c>
      <c r="E83" s="22">
        <f>ROUND(C83*D83,2)</f>
        <v>59.44</v>
      </c>
      <c r="F83" s="11">
        <v>0</v>
      </c>
      <c r="G83" s="22">
        <f>ROUND(E83*F83,2)</f>
        <v>0</v>
      </c>
      <c r="H83" s="22">
        <f t="shared" si="4"/>
        <v>59.44</v>
      </c>
    </row>
    <row r="84" spans="1:8" x14ac:dyDescent="0.3">
      <c r="A84" s="7" t="s">
        <v>53</v>
      </c>
      <c r="C84" s="23"/>
      <c r="E84" s="23">
        <f>SUM(E80:E83)</f>
        <v>166.92000000000002</v>
      </c>
      <c r="G84" s="12">
        <f>SUM(G80:G83)</f>
        <v>0</v>
      </c>
      <c r="H84" s="12">
        <f t="shared" si="4"/>
        <v>166.92</v>
      </c>
    </row>
    <row r="85" spans="1:8" x14ac:dyDescent="0.3">
      <c r="A85" s="7" t="s">
        <v>54</v>
      </c>
      <c r="C85" s="23"/>
      <c r="E85" s="23">
        <f>+E76+E84</f>
        <v>1169.8700000000003</v>
      </c>
      <c r="G85" s="12">
        <f>+G76+G84</f>
        <v>0</v>
      </c>
      <c r="H85" s="12">
        <f t="shared" si="4"/>
        <v>1169.8699999999999</v>
      </c>
    </row>
    <row r="86" spans="1:8" x14ac:dyDescent="0.3">
      <c r="A86" s="7" t="s">
        <v>55</v>
      </c>
      <c r="C86" s="23"/>
      <c r="E86" s="23">
        <f>+E8-E85</f>
        <v>-89.870000000000346</v>
      </c>
      <c r="G86" s="12">
        <f>+G8-G85</f>
        <v>0</v>
      </c>
      <c r="H86" s="12">
        <f t="shared" si="4"/>
        <v>-89.87</v>
      </c>
    </row>
    <row r="87" spans="1:8" x14ac:dyDescent="0.3">
      <c r="A87" t="s">
        <v>120</v>
      </c>
      <c r="C87" s="23"/>
      <c r="E87" s="23"/>
    </row>
    <row r="88" spans="1:8" x14ac:dyDescent="0.3">
      <c r="A88" t="s">
        <v>425</v>
      </c>
      <c r="C88" s="23"/>
      <c r="E88" s="23"/>
    </row>
    <row r="89" spans="1:8" x14ac:dyDescent="0.3">
      <c r="A89" s="7" t="s">
        <v>121</v>
      </c>
      <c r="C89" s="23"/>
      <c r="E89" s="23"/>
    </row>
    <row r="90" spans="1:8" x14ac:dyDescent="0.3">
      <c r="A90" s="7" t="s">
        <v>122</v>
      </c>
      <c r="C90" s="23"/>
      <c r="E90" s="23"/>
    </row>
    <row r="91" spans="1:8" x14ac:dyDescent="0.3">
      <c r="A91" s="7"/>
      <c r="C91" s="23"/>
      <c r="E91" s="23"/>
    </row>
    <row r="92" spans="1:8" x14ac:dyDescent="0.3">
      <c r="C92" s="23"/>
      <c r="E92" s="23"/>
    </row>
    <row r="93" spans="1:8" x14ac:dyDescent="0.3">
      <c r="C93" s="23"/>
      <c r="E93" s="23"/>
    </row>
    <row r="94" spans="1:8" x14ac:dyDescent="0.3">
      <c r="C94" s="23"/>
      <c r="E94" s="23"/>
    </row>
    <row r="95" spans="1:8" x14ac:dyDescent="0.3">
      <c r="C95" s="23"/>
      <c r="E95" s="23"/>
    </row>
    <row r="96" spans="1:8" x14ac:dyDescent="0.3">
      <c r="C96" s="23"/>
      <c r="E96" s="23"/>
    </row>
    <row r="97" spans="1:8" x14ac:dyDescent="0.3">
      <c r="C97" s="23"/>
      <c r="E97" s="23"/>
    </row>
    <row r="98" spans="1:8" x14ac:dyDescent="0.3">
      <c r="A98" t="str" cm="1">
        <f t="array" aca="1" ref="A98" ca="1">MID(CELL("filename",A1),FIND("]",CELL("filename",A1))+1,256)</f>
        <v>rice1</v>
      </c>
      <c r="C98" s="23"/>
      <c r="E98" s="23"/>
    </row>
    <row r="99" spans="1:8" x14ac:dyDescent="0.3">
      <c r="A99" s="7" t="s">
        <v>50</v>
      </c>
      <c r="E99" s="25">
        <f>VLOOKUP(A99,$A$1:$H$98,5,FALSE)</f>
        <v>1002.9500000000003</v>
      </c>
    </row>
    <row r="100" spans="1:8" x14ac:dyDescent="0.3">
      <c r="A100" s="7" t="s">
        <v>293</v>
      </c>
      <c r="E100" s="25">
        <f>VLOOKUP(A100,$A$1:$H$98,5,FALSE)</f>
        <v>166.92000000000002</v>
      </c>
    </row>
    <row r="101" spans="1:8" x14ac:dyDescent="0.3">
      <c r="A101" s="7" t="s">
        <v>294</v>
      </c>
      <c r="E101" s="25">
        <f>VLOOKUP(A101,$A$1:$H$98,5,FALSE)</f>
        <v>1169.8700000000003</v>
      </c>
    </row>
    <row r="102" spans="1:8" x14ac:dyDescent="0.3">
      <c r="A102" s="7" t="s">
        <v>55</v>
      </c>
      <c r="E102" s="25">
        <f t="shared" ref="E102" si="5">VLOOKUP(A102,$A$1:$H$98,5,FALSE)</f>
        <v>-89.870000000000346</v>
      </c>
    </row>
    <row r="104" spans="1:8" x14ac:dyDescent="0.3">
      <c r="A104" s="21" t="s">
        <v>255</v>
      </c>
    </row>
    <row r="105" spans="1:8" x14ac:dyDescent="0.3">
      <c r="A105" s="25">
        <f>E102</f>
        <v>-89.870000000000346</v>
      </c>
      <c r="B105" s="25">
        <f ca="1">C105-Calculator!$B$16</f>
        <v>4.6000000000000005</v>
      </c>
      <c r="C105" s="25">
        <f ca="1">D105-Calculator!$B$16</f>
        <v>4.9000000000000004</v>
      </c>
      <c r="D105" s="25">
        <f ca="1">E105-Calculator!$B$16</f>
        <v>5.2</v>
      </c>
      <c r="E105" s="25" cm="1">
        <f t="array" aca="1" ref="E105" ca="1">IF(MID(CELL("filename",A1),FIND("]",CELL("filename",A1))+1,256)=Calculator!AR2,Calculator!B15,5.5)</f>
        <v>5.5</v>
      </c>
      <c r="F105" s="25">
        <f ca="1">E105+Calculator!$B$16</f>
        <v>5.8</v>
      </c>
      <c r="G105" s="25">
        <f ca="1">F105+Calculator!$B$16</f>
        <v>6.1</v>
      </c>
      <c r="H105" s="25">
        <f ca="1">G105+Calculator!$B$16</f>
        <v>6.3999999999999995</v>
      </c>
    </row>
    <row r="106" spans="1:8" x14ac:dyDescent="0.3">
      <c r="A106">
        <f ca="1">A107-Calculator!$B$12</f>
        <v>205</v>
      </c>
      <c r="B106">
        <f t="dataTable" ref="B106:H112" dt2D="1" dtr="1" r1="C7" r2="D7" ca="1"/>
        <v>-226.87000000000035</v>
      </c>
      <c r="C106">
        <v>-165.37000000000035</v>
      </c>
      <c r="D106">
        <v>-103.87000000000035</v>
      </c>
      <c r="E106">
        <v>-42.370000000000346</v>
      </c>
      <c r="F106">
        <v>19.129999999999654</v>
      </c>
      <c r="G106">
        <v>80.629999999999654</v>
      </c>
      <c r="H106">
        <v>142.12999999999965</v>
      </c>
    </row>
    <row r="107" spans="1:8" x14ac:dyDescent="0.3">
      <c r="A107">
        <f ca="1">A108-Calculator!$B$12</f>
        <v>210</v>
      </c>
      <c r="B107">
        <v>-203.87000000000035</v>
      </c>
      <c r="C107">
        <v>-140.87000000000035</v>
      </c>
      <c r="D107">
        <v>-77.870000000000346</v>
      </c>
      <c r="E107">
        <v>-14.870000000000346</v>
      </c>
      <c r="F107">
        <v>48.129999999999654</v>
      </c>
      <c r="G107">
        <v>111.12999999999965</v>
      </c>
      <c r="H107">
        <v>174.12999999999965</v>
      </c>
    </row>
    <row r="108" spans="1:8" x14ac:dyDescent="0.3">
      <c r="A108">
        <f ca="1">A109-Calculator!$B$12</f>
        <v>215</v>
      </c>
      <c r="B108">
        <v>-180.87000000000035</v>
      </c>
      <c r="C108">
        <v>-116.37000000000035</v>
      </c>
      <c r="D108">
        <v>-51.870000000000346</v>
      </c>
      <c r="E108">
        <v>12.629999999999654</v>
      </c>
      <c r="F108">
        <v>77.129999999999654</v>
      </c>
      <c r="G108">
        <v>141.62999999999965</v>
      </c>
      <c r="H108">
        <v>206.12999999999965</v>
      </c>
    </row>
    <row r="109" spans="1:8" x14ac:dyDescent="0.3">
      <c r="A109" cm="1">
        <f t="array" aca="1" ref="A109" ca="1">IF(MID(CELL("filename",A1),FIND("]",CELL("filename",A1))+1,256)=Calculator!AR2,Calculator!B11,220)</f>
        <v>220</v>
      </c>
      <c r="B109">
        <v>-157.87000000000035</v>
      </c>
      <c r="C109">
        <v>-91.870000000000346</v>
      </c>
      <c r="D109">
        <v>-25.870000000000346</v>
      </c>
      <c r="E109">
        <v>40.129999999999654</v>
      </c>
      <c r="F109">
        <v>106.12999999999965</v>
      </c>
      <c r="G109">
        <v>172.12999999999965</v>
      </c>
      <c r="H109">
        <v>238.12999999999965</v>
      </c>
    </row>
    <row r="110" spans="1:8" x14ac:dyDescent="0.3">
      <c r="A110">
        <f ca="1">A109+Calculator!$B$12</f>
        <v>225</v>
      </c>
      <c r="B110">
        <v>-134.87000000000035</v>
      </c>
      <c r="C110">
        <v>-67.370000000000346</v>
      </c>
      <c r="D110">
        <v>0.12999999999965439</v>
      </c>
      <c r="E110">
        <v>67.629999999999654</v>
      </c>
      <c r="F110">
        <v>135.12999999999965</v>
      </c>
      <c r="G110">
        <v>202.62999999999965</v>
      </c>
      <c r="H110">
        <v>270.12999999999965</v>
      </c>
    </row>
    <row r="111" spans="1:8" x14ac:dyDescent="0.3">
      <c r="A111">
        <f ca="1">A110+Calculator!$B$12</f>
        <v>230</v>
      </c>
      <c r="B111">
        <v>-111.87000000000035</v>
      </c>
      <c r="C111">
        <v>-42.870000000000346</v>
      </c>
      <c r="D111">
        <v>26.129999999999654</v>
      </c>
      <c r="E111">
        <v>95.129999999999654</v>
      </c>
      <c r="F111">
        <v>164.12999999999965</v>
      </c>
      <c r="G111">
        <v>233.12999999999965</v>
      </c>
      <c r="H111">
        <v>302.12999999999965</v>
      </c>
    </row>
    <row r="112" spans="1:8" x14ac:dyDescent="0.3">
      <c r="A112">
        <f ca="1">A111+Calculator!$B$12</f>
        <v>235</v>
      </c>
      <c r="B112">
        <v>-88.870000000000346</v>
      </c>
      <c r="C112">
        <v>-18.370000000000346</v>
      </c>
      <c r="D112">
        <v>52.129999999999654</v>
      </c>
      <c r="E112">
        <v>122.62999999999965</v>
      </c>
      <c r="F112">
        <v>193.12999999999965</v>
      </c>
      <c r="G112">
        <v>263.62999999999965</v>
      </c>
      <c r="H112">
        <v>334.12999999999965</v>
      </c>
    </row>
    <row r="115" spans="1:8" x14ac:dyDescent="0.3">
      <c r="A115" s="21" t="s">
        <v>256</v>
      </c>
    </row>
    <row r="116" spans="1:8" x14ac:dyDescent="0.3">
      <c r="A116" s="25">
        <f>E102</f>
        <v>-89.870000000000346</v>
      </c>
      <c r="B116" s="25">
        <f ca="1">C116-Calculator!$B$29</f>
        <v>5.2000000000000011</v>
      </c>
      <c r="C116" s="25">
        <f ca="1">D116-Calculator!$B$29</f>
        <v>5.3000000000000007</v>
      </c>
      <c r="D116" s="25">
        <f ca="1">E116-Calculator!$B$29</f>
        <v>5.4</v>
      </c>
      <c r="E116" s="25" cm="1">
        <f t="array" aca="1" ref="E116" ca="1">IF(MID(CELL("filename",A1),FIND("]",CELL("filename",A1))+1,256)=Calculator!AS2,Calculator!B28,5.5)</f>
        <v>5.5</v>
      </c>
      <c r="F116" s="25">
        <f ca="1">E116+Calculator!$B$29</f>
        <v>5.6</v>
      </c>
      <c r="G116" s="25">
        <f ca="1">F116+Calculator!$B$29</f>
        <v>5.6999999999999993</v>
      </c>
      <c r="H116" s="25">
        <f ca="1">G116+Calculator!$B$29</f>
        <v>5.7999999999999989</v>
      </c>
    </row>
    <row r="117" spans="1:8" x14ac:dyDescent="0.3">
      <c r="A117">
        <f ca="1">A118-Calculator!$B$25</f>
        <v>205</v>
      </c>
      <c r="B117">
        <f t="dataTable" ref="B117:H123" dt2D="1" dtr="1" r1="C7" r2="D7" ca="1"/>
        <v>-103.87000000000035</v>
      </c>
      <c r="C117">
        <v>-83.370000000000346</v>
      </c>
      <c r="D117">
        <v>-62.870000000000346</v>
      </c>
      <c r="E117">
        <v>-42.370000000000346</v>
      </c>
      <c r="F117">
        <v>-21.870000000000346</v>
      </c>
      <c r="G117">
        <v>-1.3700000000003456</v>
      </c>
      <c r="H117">
        <v>19.129999999999654</v>
      </c>
    </row>
    <row r="118" spans="1:8" x14ac:dyDescent="0.3">
      <c r="A118">
        <f ca="1">A119-Calculator!$B$25</f>
        <v>210</v>
      </c>
      <c r="B118">
        <v>-77.870000000000346</v>
      </c>
      <c r="C118">
        <v>-56.870000000000346</v>
      </c>
      <c r="D118">
        <v>-35.870000000000346</v>
      </c>
      <c r="E118">
        <v>-14.870000000000346</v>
      </c>
      <c r="F118">
        <v>6.1299999999996544</v>
      </c>
      <c r="G118">
        <v>27.129999999999654</v>
      </c>
      <c r="H118">
        <v>48.129999999999654</v>
      </c>
    </row>
    <row r="119" spans="1:8" x14ac:dyDescent="0.3">
      <c r="A119">
        <f ca="1">A120-Calculator!$B$25</f>
        <v>215</v>
      </c>
      <c r="B119">
        <v>-51.870000000000346</v>
      </c>
      <c r="C119">
        <v>-30.370000000000346</v>
      </c>
      <c r="D119">
        <v>-8.8700000000003456</v>
      </c>
      <c r="E119">
        <v>12.629999999999654</v>
      </c>
      <c r="F119">
        <v>34.129999999999654</v>
      </c>
      <c r="G119">
        <v>55.629999999999654</v>
      </c>
      <c r="H119">
        <v>77.129999999999654</v>
      </c>
    </row>
    <row r="120" spans="1:8" x14ac:dyDescent="0.3">
      <c r="A120" cm="1">
        <f t="array" aca="1" ref="A120" ca="1">IF(MID(CELL("filename",A1),FIND("]",CELL("filename",A1))+1,256)=Calculator!AS2,Calculator!B24,220)</f>
        <v>220</v>
      </c>
      <c r="B120">
        <v>-25.870000000000346</v>
      </c>
      <c r="C120">
        <v>-3.8700000000003456</v>
      </c>
      <c r="D120">
        <v>18.129999999999654</v>
      </c>
      <c r="E120">
        <v>40.129999999999654</v>
      </c>
      <c r="F120">
        <v>62.129999999999654</v>
      </c>
      <c r="G120">
        <v>84.129999999999654</v>
      </c>
      <c r="H120">
        <v>106.12999999999965</v>
      </c>
    </row>
    <row r="121" spans="1:8" x14ac:dyDescent="0.3">
      <c r="A121">
        <f ca="1">A120+Calculator!$B$25</f>
        <v>225</v>
      </c>
      <c r="B121">
        <v>0.12999999999965439</v>
      </c>
      <c r="C121">
        <v>22.629999999999654</v>
      </c>
      <c r="D121">
        <v>45.129999999999654</v>
      </c>
      <c r="E121">
        <v>67.629999999999654</v>
      </c>
      <c r="F121">
        <v>90.129999999999654</v>
      </c>
      <c r="G121">
        <v>112.62999999999965</v>
      </c>
      <c r="H121">
        <v>135.12999999999965</v>
      </c>
    </row>
    <row r="122" spans="1:8" x14ac:dyDescent="0.3">
      <c r="A122">
        <f ca="1">A121+Calculator!$B$25</f>
        <v>230</v>
      </c>
      <c r="B122">
        <v>26.129999999999654</v>
      </c>
      <c r="C122">
        <v>49.129999999999654</v>
      </c>
      <c r="D122">
        <v>72.129999999999654</v>
      </c>
      <c r="E122">
        <v>95.129999999999654</v>
      </c>
      <c r="F122">
        <v>118.12999999999965</v>
      </c>
      <c r="G122">
        <v>141.12999999999965</v>
      </c>
      <c r="H122">
        <v>164.12999999999965</v>
      </c>
    </row>
    <row r="123" spans="1:8" x14ac:dyDescent="0.3">
      <c r="A123">
        <f ca="1">A122+Calculator!$B$25</f>
        <v>235</v>
      </c>
      <c r="B123">
        <v>52.129999999999654</v>
      </c>
      <c r="C123">
        <v>75.629999999999654</v>
      </c>
      <c r="D123">
        <v>99.129999999999654</v>
      </c>
      <c r="E123">
        <v>122.62999999999965</v>
      </c>
      <c r="F123">
        <v>146.12999999999965</v>
      </c>
      <c r="G123">
        <v>169.62999999999965</v>
      </c>
      <c r="H123">
        <v>193.12999999999965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E2F65-C7FF-46A1-8CEF-C8EF8CE4973D}">
  <dimension ref="A1:H123"/>
  <sheetViews>
    <sheetView topLeftCell="A103" workbookViewId="0">
      <selection activeCell="A116" sqref="A116:H123"/>
    </sheetView>
  </sheetViews>
  <sheetFormatPr defaultRowHeight="14.4" x14ac:dyDescent="0.3"/>
  <cols>
    <col min="1" max="1" width="25.6640625" customWidth="1"/>
    <col min="5" max="5" width="11" customWidth="1"/>
    <col min="8" max="8" width="11" customWidth="1"/>
  </cols>
  <sheetData>
    <row r="1" spans="1:8" x14ac:dyDescent="0.3">
      <c r="A1" s="80" t="s">
        <v>101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191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455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98</v>
      </c>
      <c r="B7" s="9" t="s">
        <v>124</v>
      </c>
      <c r="C7" s="28">
        <f>IF(Calculator!B7="Rice",Calculator!B15,IF(Calculator!B20="Rice",Calculator!B28,6.75))</f>
        <v>6.75</v>
      </c>
      <c r="D7" s="29">
        <f>IF(Calculator!B7="Rice",Calculator!B11,IF(Calculator!B20="Rice",Calculator!B24,160))</f>
        <v>160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3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5.5</v>
      </c>
      <c r="E12" s="23">
        <f>ROUND(C12*D12,2)</f>
        <v>44.61</v>
      </c>
      <c r="F12" s="16">
        <v>0</v>
      </c>
      <c r="G12" s="23">
        <f>ROUND(E12*F12,2)</f>
        <v>0</v>
      </c>
      <c r="H12" s="23">
        <f>ROUND(E12-G12,2)</f>
        <v>44.61</v>
      </c>
    </row>
    <row r="13" spans="1:8" x14ac:dyDescent="0.3">
      <c r="A13" s="14" t="s">
        <v>57</v>
      </c>
      <c r="B13" s="14" t="s">
        <v>16</v>
      </c>
      <c r="C13" s="15">
        <v>6.87</v>
      </c>
      <c r="D13" s="14">
        <v>1.3</v>
      </c>
      <c r="E13" s="23">
        <f>ROUND(C13*D13,2)</f>
        <v>8.93</v>
      </c>
      <c r="F13" s="16">
        <v>0</v>
      </c>
      <c r="G13" s="23">
        <f>ROUND(E13*F13,2)</f>
        <v>0</v>
      </c>
      <c r="H13" s="23">
        <f>ROUND(E13-G13,2)</f>
        <v>8.93</v>
      </c>
    </row>
    <row r="14" spans="1:8" x14ac:dyDescent="0.3">
      <c r="A14" s="13" t="s">
        <v>20</v>
      </c>
      <c r="C14" s="23"/>
      <c r="E14" s="23"/>
    </row>
    <row r="15" spans="1:8" x14ac:dyDescent="0.3">
      <c r="A15" s="14" t="s">
        <v>167</v>
      </c>
      <c r="B15" s="14" t="s">
        <v>21</v>
      </c>
      <c r="C15" s="15">
        <v>26</v>
      </c>
      <c r="D15" s="14">
        <v>0.5</v>
      </c>
      <c r="E15" s="23">
        <f>ROUND(C15*D15,2)</f>
        <v>13</v>
      </c>
      <c r="F15" s="16">
        <v>0</v>
      </c>
      <c r="G15" s="23">
        <f>ROUND(E15*F15,2)</f>
        <v>0</v>
      </c>
      <c r="H15" s="23">
        <f>ROUND(E15-G15,2)</f>
        <v>13</v>
      </c>
    </row>
    <row r="16" spans="1:8" x14ac:dyDescent="0.3">
      <c r="A16" s="14" t="s">
        <v>154</v>
      </c>
      <c r="B16" s="14" t="s">
        <v>21</v>
      </c>
      <c r="C16" s="15">
        <v>47.21</v>
      </c>
      <c r="D16" s="14">
        <v>0.5</v>
      </c>
      <c r="E16" s="23">
        <f>ROUND(C16*D16,2)</f>
        <v>23.61</v>
      </c>
      <c r="F16" s="16">
        <v>0</v>
      </c>
      <c r="G16" s="23">
        <f>ROUND(E16*F16,2)</f>
        <v>0</v>
      </c>
      <c r="H16" s="23">
        <f>ROUND(E16-G16,2)</f>
        <v>23.61</v>
      </c>
    </row>
    <row r="17" spans="1:8" x14ac:dyDescent="0.3">
      <c r="A17" s="14" t="s">
        <v>168</v>
      </c>
      <c r="B17" s="14" t="s">
        <v>21</v>
      </c>
      <c r="C17" s="15">
        <v>31.69</v>
      </c>
      <c r="D17" s="14">
        <v>5.77</v>
      </c>
      <c r="E17" s="23">
        <f>ROUND(C17*D17,2)</f>
        <v>182.85</v>
      </c>
      <c r="F17" s="16">
        <v>0</v>
      </c>
      <c r="G17" s="23">
        <f>ROUND(E17*F17,2)</f>
        <v>0</v>
      </c>
      <c r="H17" s="23">
        <f>ROUND(E17-G17,2)</f>
        <v>182.85</v>
      </c>
    </row>
    <row r="18" spans="1:8" x14ac:dyDescent="0.3">
      <c r="A18" s="14" t="s">
        <v>169</v>
      </c>
      <c r="B18" s="14" t="s">
        <v>26</v>
      </c>
      <c r="C18" s="15">
        <v>18</v>
      </c>
      <c r="D18" s="14">
        <v>0.75</v>
      </c>
      <c r="E18" s="23">
        <f>ROUND(C18*D18,2)</f>
        <v>13.5</v>
      </c>
      <c r="F18" s="16">
        <v>0</v>
      </c>
      <c r="G18" s="23">
        <f>ROUND(E18*F18,2)</f>
        <v>0</v>
      </c>
      <c r="H18" s="23">
        <f>ROUND(E18-G18,2)</f>
        <v>13.5</v>
      </c>
    </row>
    <row r="19" spans="1:8" x14ac:dyDescent="0.3">
      <c r="A19" s="13" t="s">
        <v>23</v>
      </c>
      <c r="C19" s="23"/>
      <c r="E19" s="23"/>
    </row>
    <row r="20" spans="1:8" x14ac:dyDescent="0.3">
      <c r="A20" s="14" t="s">
        <v>394</v>
      </c>
      <c r="B20" s="14" t="s">
        <v>18</v>
      </c>
      <c r="C20" s="15">
        <v>2.52</v>
      </c>
      <c r="D20" s="14">
        <v>10</v>
      </c>
      <c r="E20" s="23">
        <f>ROUND(C20*D20,2)</f>
        <v>25.2</v>
      </c>
      <c r="F20" s="16">
        <v>0</v>
      </c>
      <c r="G20" s="23">
        <f>ROUND(E20*F20,2)</f>
        <v>0</v>
      </c>
      <c r="H20" s="23">
        <f>ROUND(E20-G20,2)</f>
        <v>25.2</v>
      </c>
    </row>
    <row r="21" spans="1:8" x14ac:dyDescent="0.3">
      <c r="A21" s="13" t="s">
        <v>24</v>
      </c>
      <c r="C21" s="23"/>
      <c r="E21" s="23"/>
    </row>
    <row r="22" spans="1:8" x14ac:dyDescent="0.3">
      <c r="A22" s="14" t="s">
        <v>25</v>
      </c>
      <c r="B22" s="14" t="s">
        <v>18</v>
      </c>
      <c r="C22" s="15">
        <v>0.25</v>
      </c>
      <c r="D22" s="14">
        <v>80</v>
      </c>
      <c r="E22" s="23">
        <f t="shared" ref="E22:E29" si="0">ROUND(C22*D22,2)</f>
        <v>20</v>
      </c>
      <c r="F22" s="16">
        <v>0</v>
      </c>
      <c r="G22" s="23">
        <f t="shared" ref="G22:G29" si="1">ROUND(E22*F22,2)</f>
        <v>0</v>
      </c>
      <c r="H22" s="23">
        <f t="shared" ref="H22:H29" si="2">ROUND(E22-G22,2)</f>
        <v>20</v>
      </c>
    </row>
    <row r="23" spans="1:8" x14ac:dyDescent="0.3">
      <c r="A23" s="14" t="s">
        <v>138</v>
      </c>
      <c r="B23" s="14" t="s">
        <v>26</v>
      </c>
      <c r="C23" s="15">
        <v>2.72</v>
      </c>
      <c r="D23" s="14">
        <v>2</v>
      </c>
      <c r="E23" s="23">
        <f t="shared" si="0"/>
        <v>5.44</v>
      </c>
      <c r="F23" s="16">
        <v>0</v>
      </c>
      <c r="G23" s="23">
        <f t="shared" si="1"/>
        <v>0</v>
      </c>
      <c r="H23" s="23">
        <f t="shared" si="2"/>
        <v>5.44</v>
      </c>
    </row>
    <row r="24" spans="1:8" x14ac:dyDescent="0.3">
      <c r="A24" s="14" t="s">
        <v>170</v>
      </c>
      <c r="B24" s="14" t="s">
        <v>26</v>
      </c>
      <c r="C24" s="15">
        <v>17.5</v>
      </c>
      <c r="D24" s="14">
        <v>1.3</v>
      </c>
      <c r="E24" s="23">
        <f t="shared" si="0"/>
        <v>22.75</v>
      </c>
      <c r="F24" s="16">
        <v>0</v>
      </c>
      <c r="G24" s="23">
        <f t="shared" si="1"/>
        <v>0</v>
      </c>
      <c r="H24" s="23">
        <f t="shared" si="2"/>
        <v>22.75</v>
      </c>
    </row>
    <row r="25" spans="1:8" x14ac:dyDescent="0.3">
      <c r="A25" s="14" t="s">
        <v>171</v>
      </c>
      <c r="B25" s="14" t="s">
        <v>18</v>
      </c>
      <c r="C25" s="15">
        <v>7.91</v>
      </c>
      <c r="D25" s="14">
        <v>3</v>
      </c>
      <c r="E25" s="23">
        <f t="shared" si="0"/>
        <v>23.73</v>
      </c>
      <c r="F25" s="16">
        <v>0</v>
      </c>
      <c r="G25" s="23">
        <f t="shared" si="1"/>
        <v>0</v>
      </c>
      <c r="H25" s="23">
        <f t="shared" si="2"/>
        <v>23.73</v>
      </c>
    </row>
    <row r="26" spans="1:8" x14ac:dyDescent="0.3">
      <c r="A26" s="14" t="s">
        <v>172</v>
      </c>
      <c r="B26" s="14" t="s">
        <v>18</v>
      </c>
      <c r="C26" s="15">
        <v>45.96</v>
      </c>
      <c r="D26" s="14">
        <v>0.5</v>
      </c>
      <c r="E26" s="23">
        <f t="shared" si="0"/>
        <v>22.98</v>
      </c>
      <c r="F26" s="16">
        <v>0</v>
      </c>
      <c r="G26" s="23">
        <f t="shared" si="1"/>
        <v>0</v>
      </c>
      <c r="H26" s="23">
        <f t="shared" si="2"/>
        <v>22.98</v>
      </c>
    </row>
    <row r="27" spans="1:8" x14ac:dyDescent="0.3">
      <c r="A27" s="14" t="s">
        <v>173</v>
      </c>
      <c r="B27" s="14" t="s">
        <v>26</v>
      </c>
      <c r="C27" s="15">
        <v>17.5</v>
      </c>
      <c r="D27" s="14">
        <v>2</v>
      </c>
      <c r="E27" s="23">
        <f t="shared" si="0"/>
        <v>35</v>
      </c>
      <c r="F27" s="16">
        <v>0</v>
      </c>
      <c r="G27" s="23">
        <f t="shared" si="1"/>
        <v>0</v>
      </c>
      <c r="H27" s="23">
        <f t="shared" si="2"/>
        <v>35</v>
      </c>
    </row>
    <row r="28" spans="1:8" x14ac:dyDescent="0.3">
      <c r="A28" s="14" t="s">
        <v>174</v>
      </c>
      <c r="B28" s="14" t="s">
        <v>18</v>
      </c>
      <c r="C28" s="15">
        <v>19.5</v>
      </c>
      <c r="D28" s="14">
        <v>0.67</v>
      </c>
      <c r="E28" s="23">
        <f t="shared" si="0"/>
        <v>13.07</v>
      </c>
      <c r="F28" s="16">
        <v>0</v>
      </c>
      <c r="G28" s="23">
        <f t="shared" si="1"/>
        <v>0</v>
      </c>
      <c r="H28" s="23">
        <f t="shared" si="2"/>
        <v>13.07</v>
      </c>
    </row>
    <row r="29" spans="1:8" x14ac:dyDescent="0.3">
      <c r="A29" s="14" t="s">
        <v>175</v>
      </c>
      <c r="B29" s="14" t="s">
        <v>18</v>
      </c>
      <c r="C29" s="15">
        <v>2.54</v>
      </c>
      <c r="D29" s="14">
        <v>7.5</v>
      </c>
      <c r="E29" s="23">
        <f t="shared" si="0"/>
        <v>19.05</v>
      </c>
      <c r="F29" s="16">
        <v>0</v>
      </c>
      <c r="G29" s="23">
        <f t="shared" si="1"/>
        <v>0</v>
      </c>
      <c r="H29" s="23">
        <f t="shared" si="2"/>
        <v>19.05</v>
      </c>
    </row>
    <row r="30" spans="1:8" x14ac:dyDescent="0.3">
      <c r="A30" s="13" t="s">
        <v>27</v>
      </c>
      <c r="C30" s="23"/>
      <c r="E30" s="23"/>
    </row>
    <row r="31" spans="1:8" x14ac:dyDescent="0.3">
      <c r="A31" s="14" t="s">
        <v>421</v>
      </c>
      <c r="B31" s="14" t="s">
        <v>18</v>
      </c>
      <c r="C31" s="15">
        <v>1.1299999999999999</v>
      </c>
      <c r="D31" s="14">
        <v>8</v>
      </c>
      <c r="E31" s="23">
        <f>ROUND(C31*D31,2)</f>
        <v>9.0399999999999991</v>
      </c>
      <c r="F31" s="16">
        <v>0</v>
      </c>
      <c r="G31" s="23">
        <f>ROUND(E31*F31,2)</f>
        <v>0</v>
      </c>
      <c r="H31" s="23">
        <f>ROUND(E31-G31,2)</f>
        <v>9.0399999999999991</v>
      </c>
    </row>
    <row r="32" spans="1:8" x14ac:dyDescent="0.3">
      <c r="A32" s="14" t="s">
        <v>450</v>
      </c>
      <c r="B32" s="14" t="s">
        <v>18</v>
      </c>
      <c r="C32" s="15">
        <v>3.02</v>
      </c>
      <c r="D32" s="14">
        <v>0.6</v>
      </c>
      <c r="E32" s="23">
        <f>ROUND(C32*D32,2)</f>
        <v>1.81</v>
      </c>
      <c r="F32" s="16">
        <v>0</v>
      </c>
      <c r="G32" s="23">
        <f>ROUND(E32*F32,2)</f>
        <v>0</v>
      </c>
      <c r="H32" s="23">
        <f>ROUND(E32-G32,2)</f>
        <v>1.81</v>
      </c>
    </row>
    <row r="33" spans="1:8" x14ac:dyDescent="0.3">
      <c r="A33" s="13" t="s">
        <v>33</v>
      </c>
      <c r="C33" s="23"/>
      <c r="E33" s="23"/>
    </row>
    <row r="34" spans="1:8" x14ac:dyDescent="0.3">
      <c r="A34" s="14" t="s">
        <v>176</v>
      </c>
      <c r="B34" s="14" t="s">
        <v>29</v>
      </c>
      <c r="C34" s="15">
        <v>0.33</v>
      </c>
      <c r="D34" s="14">
        <v>75</v>
      </c>
      <c r="E34" s="23">
        <f>ROUND(C34*D34,2)</f>
        <v>24.75</v>
      </c>
      <c r="F34" s="16">
        <v>0</v>
      </c>
      <c r="G34" s="23">
        <f>ROUND(E34*F34,2)</f>
        <v>0</v>
      </c>
      <c r="H34" s="23">
        <f>ROUND(E34-G34,2)</f>
        <v>24.75</v>
      </c>
    </row>
    <row r="35" spans="1:8" x14ac:dyDescent="0.3">
      <c r="A35" s="14" t="s">
        <v>177</v>
      </c>
      <c r="B35" s="14" t="s">
        <v>178</v>
      </c>
      <c r="C35" s="15">
        <v>0.28999999999999998</v>
      </c>
      <c r="D35" s="14">
        <v>88.6</v>
      </c>
      <c r="E35" s="23">
        <f>ROUND(C35*D35,2)</f>
        <v>25.69</v>
      </c>
      <c r="F35" s="16">
        <v>0</v>
      </c>
      <c r="G35" s="23">
        <f>ROUND(E35*F35,2)</f>
        <v>0</v>
      </c>
      <c r="H35" s="23">
        <f>ROUND(E35-G35,2)</f>
        <v>25.69</v>
      </c>
    </row>
    <row r="36" spans="1:8" x14ac:dyDescent="0.3">
      <c r="A36" s="14" t="s">
        <v>179</v>
      </c>
      <c r="B36" s="14" t="s">
        <v>29</v>
      </c>
      <c r="C36" s="15">
        <v>0.33</v>
      </c>
      <c r="D36" s="14">
        <v>13.6</v>
      </c>
      <c r="E36" s="23">
        <f>ROUND(C36*D36,2)</f>
        <v>4.49</v>
      </c>
      <c r="F36" s="16">
        <v>0</v>
      </c>
      <c r="G36" s="23">
        <f>ROUND(E36*F36,2)</f>
        <v>0</v>
      </c>
      <c r="H36" s="23">
        <f>ROUND(E36-G36,2)</f>
        <v>4.49</v>
      </c>
    </row>
    <row r="37" spans="1:8" x14ac:dyDescent="0.3">
      <c r="A37" s="13" t="s">
        <v>114</v>
      </c>
      <c r="C37" s="23"/>
      <c r="E37" s="23"/>
    </row>
    <row r="38" spans="1:8" x14ac:dyDescent="0.3">
      <c r="A38" s="14" t="s">
        <v>181</v>
      </c>
      <c r="B38" s="14" t="s">
        <v>26</v>
      </c>
      <c r="C38" s="15">
        <v>1.34</v>
      </c>
      <c r="D38" s="14">
        <v>1.5</v>
      </c>
      <c r="E38" s="23">
        <f>ROUND(C38*D38,2)</f>
        <v>2.0099999999999998</v>
      </c>
      <c r="F38" s="16">
        <v>0</v>
      </c>
      <c r="G38" s="23">
        <f>ROUND(E38*F38,2)</f>
        <v>0</v>
      </c>
      <c r="H38" s="23">
        <f>ROUND(E38-G38,2)</f>
        <v>2.0099999999999998</v>
      </c>
    </row>
    <row r="39" spans="1:8" x14ac:dyDescent="0.3">
      <c r="A39" s="14" t="s">
        <v>180</v>
      </c>
      <c r="B39" s="14" t="s">
        <v>26</v>
      </c>
      <c r="C39" s="15">
        <v>5</v>
      </c>
      <c r="D39" s="14">
        <v>0.5</v>
      </c>
      <c r="E39" s="23">
        <f>ROUND(C39*D39,2)</f>
        <v>2.5</v>
      </c>
      <c r="F39" s="16">
        <v>0</v>
      </c>
      <c r="G39" s="23">
        <f>ROUND(E39*F39,2)</f>
        <v>0</v>
      </c>
      <c r="H39" s="23">
        <f>ROUND(E39-G39,2)</f>
        <v>2.5</v>
      </c>
    </row>
    <row r="40" spans="1:8" x14ac:dyDescent="0.3">
      <c r="A40" s="14" t="s">
        <v>182</v>
      </c>
      <c r="B40" s="14" t="s">
        <v>26</v>
      </c>
      <c r="C40" s="15">
        <v>6.88</v>
      </c>
      <c r="D40" s="14">
        <v>0.5</v>
      </c>
      <c r="E40" s="23">
        <f>ROUND(C40*D40,2)</f>
        <v>3.44</v>
      </c>
      <c r="F40" s="16">
        <v>0</v>
      </c>
      <c r="G40" s="23">
        <f>ROUND(E40*F40,2)</f>
        <v>0</v>
      </c>
      <c r="H40" s="23">
        <f>ROUND(E40-G40,2)</f>
        <v>3.44</v>
      </c>
    </row>
    <row r="41" spans="1:8" x14ac:dyDescent="0.3">
      <c r="A41" s="14" t="s">
        <v>183</v>
      </c>
      <c r="B41" s="14" t="s">
        <v>26</v>
      </c>
      <c r="C41" s="15">
        <v>2.86</v>
      </c>
      <c r="D41" s="14">
        <v>0.4</v>
      </c>
      <c r="E41" s="23">
        <f>ROUND(C41*D41,2)</f>
        <v>1.1399999999999999</v>
      </c>
      <c r="F41" s="16">
        <v>0</v>
      </c>
      <c r="G41" s="23">
        <f>ROUND(E41*F41,2)</f>
        <v>0</v>
      </c>
      <c r="H41" s="23">
        <f>ROUND(E41-G41,2)</f>
        <v>1.1399999999999999</v>
      </c>
    </row>
    <row r="42" spans="1:8" x14ac:dyDescent="0.3">
      <c r="A42" s="14" t="s">
        <v>115</v>
      </c>
      <c r="B42" s="14" t="s">
        <v>26</v>
      </c>
      <c r="C42" s="15">
        <v>3.3</v>
      </c>
      <c r="D42" s="14">
        <v>0.1</v>
      </c>
      <c r="E42" s="23">
        <f>ROUND(C42*D42,2)</f>
        <v>0.33</v>
      </c>
      <c r="F42" s="16">
        <v>0</v>
      </c>
      <c r="G42" s="23">
        <f>ROUND(E42*F42,2)</f>
        <v>0</v>
      </c>
      <c r="H42" s="23">
        <f>ROUND(E42-G42,2)</f>
        <v>0.33</v>
      </c>
    </row>
    <row r="43" spans="1:8" x14ac:dyDescent="0.3">
      <c r="A43" s="13" t="s">
        <v>61</v>
      </c>
      <c r="C43" s="23"/>
      <c r="E43" s="23"/>
    </row>
    <row r="44" spans="1:8" x14ac:dyDescent="0.3">
      <c r="A44" s="14" t="s">
        <v>184</v>
      </c>
      <c r="B44" s="14" t="s">
        <v>21</v>
      </c>
      <c r="C44" s="15">
        <v>8</v>
      </c>
      <c r="D44" s="14">
        <v>6.77</v>
      </c>
      <c r="E44" s="23">
        <f>ROUND(C44*D44,2)</f>
        <v>54.16</v>
      </c>
      <c r="F44" s="16">
        <v>0</v>
      </c>
      <c r="G44" s="23">
        <f>ROUND(E44*F44,2)</f>
        <v>0</v>
      </c>
      <c r="H44" s="23">
        <f>ROUND(E44-G44,2)</f>
        <v>54.16</v>
      </c>
    </row>
    <row r="45" spans="1:8" x14ac:dyDescent="0.3">
      <c r="A45" s="13" t="s">
        <v>131</v>
      </c>
      <c r="C45" s="23"/>
      <c r="E45" s="23"/>
    </row>
    <row r="46" spans="1:8" x14ac:dyDescent="0.3">
      <c r="A46" s="14" t="s">
        <v>185</v>
      </c>
      <c r="B46" s="14" t="s">
        <v>124</v>
      </c>
      <c r="C46" s="15">
        <v>0.35</v>
      </c>
      <c r="D46" s="14">
        <v>160</v>
      </c>
      <c r="E46" s="23">
        <f>ROUND(C46*D46,2)</f>
        <v>56</v>
      </c>
      <c r="F46" s="16">
        <v>0</v>
      </c>
      <c r="G46" s="23">
        <f>ROUND(E46*F46,2)</f>
        <v>0</v>
      </c>
      <c r="H46" s="23">
        <f>ROUND(E46-G46,2)</f>
        <v>56</v>
      </c>
    </row>
    <row r="47" spans="1:8" x14ac:dyDescent="0.3">
      <c r="A47" s="13" t="s">
        <v>186</v>
      </c>
      <c r="C47" s="23"/>
      <c r="E47" s="23"/>
    </row>
    <row r="48" spans="1:8" x14ac:dyDescent="0.3">
      <c r="A48" s="14" t="s">
        <v>187</v>
      </c>
      <c r="B48" s="14" t="s">
        <v>124</v>
      </c>
      <c r="C48" s="15">
        <v>0.4</v>
      </c>
      <c r="D48" s="14">
        <v>160</v>
      </c>
      <c r="E48" s="23">
        <f>ROUND(C48*D48,2)</f>
        <v>64</v>
      </c>
      <c r="F48" s="16">
        <v>0</v>
      </c>
      <c r="G48" s="23">
        <f>ROUND(E48*F48,2)</f>
        <v>0</v>
      </c>
      <c r="H48" s="23">
        <f>ROUND(E48-G48,2)</f>
        <v>64</v>
      </c>
    </row>
    <row r="49" spans="1:8" x14ac:dyDescent="0.3">
      <c r="A49" s="13" t="s">
        <v>99</v>
      </c>
      <c r="C49" s="23"/>
      <c r="E49" s="23"/>
    </row>
    <row r="50" spans="1:8" x14ac:dyDescent="0.3">
      <c r="A50" s="14" t="s">
        <v>188</v>
      </c>
      <c r="B50" s="14" t="s">
        <v>48</v>
      </c>
      <c r="C50" s="15">
        <v>4.5</v>
      </c>
      <c r="D50" s="14">
        <v>0.5</v>
      </c>
      <c r="E50" s="23">
        <f>ROUND(C50*D50,2)</f>
        <v>2.25</v>
      </c>
      <c r="F50" s="16">
        <v>0</v>
      </c>
      <c r="G50" s="23">
        <f>ROUND(E50*F50,2)</f>
        <v>0</v>
      </c>
      <c r="H50" s="23">
        <f>ROUND(E50-G50,2)</f>
        <v>2.25</v>
      </c>
    </row>
    <row r="51" spans="1:8" x14ac:dyDescent="0.3">
      <c r="A51" s="13" t="s">
        <v>116</v>
      </c>
      <c r="C51" s="23"/>
      <c r="E51" s="23"/>
    </row>
    <row r="52" spans="1:8" x14ac:dyDescent="0.3">
      <c r="A52" s="14" t="s">
        <v>189</v>
      </c>
      <c r="B52" s="14" t="s">
        <v>48</v>
      </c>
      <c r="C52" s="15">
        <v>8</v>
      </c>
      <c r="D52" s="14">
        <v>1</v>
      </c>
      <c r="E52" s="23">
        <f>ROUND(C52*D52,2)</f>
        <v>8</v>
      </c>
      <c r="F52" s="16">
        <v>0</v>
      </c>
      <c r="G52" s="23">
        <f>ROUND(E52*F52,2)</f>
        <v>0</v>
      </c>
      <c r="H52" s="23">
        <f>ROUND(E52-G52,2)</f>
        <v>8</v>
      </c>
    </row>
    <row r="53" spans="1:8" x14ac:dyDescent="0.3">
      <c r="A53" s="13" t="s">
        <v>118</v>
      </c>
      <c r="C53" s="23"/>
      <c r="E53" s="23"/>
    </row>
    <row r="54" spans="1:8" x14ac:dyDescent="0.3">
      <c r="A54" s="14" t="s">
        <v>119</v>
      </c>
      <c r="B54" s="14" t="s">
        <v>48</v>
      </c>
      <c r="C54" s="15">
        <v>10</v>
      </c>
      <c r="D54" s="14">
        <v>0.33300000000000002</v>
      </c>
      <c r="E54" s="23">
        <f>ROUND(C54*D54,2)</f>
        <v>3.33</v>
      </c>
      <c r="F54" s="16">
        <v>0</v>
      </c>
      <c r="G54" s="23">
        <f>ROUND(E54*F54,2)</f>
        <v>0</v>
      </c>
      <c r="H54" s="23">
        <f>ROUND(E54-G54,2)</f>
        <v>3.33</v>
      </c>
    </row>
    <row r="55" spans="1:8" x14ac:dyDescent="0.3">
      <c r="A55" s="13" t="s">
        <v>37</v>
      </c>
      <c r="C55" s="23"/>
      <c r="E55" s="23"/>
    </row>
    <row r="56" spans="1:8" x14ac:dyDescent="0.3">
      <c r="A56" s="14" t="s">
        <v>38</v>
      </c>
      <c r="B56" s="14" t="s">
        <v>39</v>
      </c>
      <c r="C56" s="15">
        <v>17.940000000000001</v>
      </c>
      <c r="D56" s="14">
        <v>0.5</v>
      </c>
      <c r="E56" s="23">
        <f>ROUND(C56*D56,2)</f>
        <v>8.9700000000000006</v>
      </c>
      <c r="F56" s="16">
        <v>0</v>
      </c>
      <c r="G56" s="23">
        <f>ROUND(E56*F56,2)</f>
        <v>0</v>
      </c>
      <c r="H56" s="23">
        <f>ROUND(E56-G56,2)</f>
        <v>8.9700000000000006</v>
      </c>
    </row>
    <row r="57" spans="1:8" x14ac:dyDescent="0.3">
      <c r="A57" s="14" t="s">
        <v>134</v>
      </c>
      <c r="B57" s="14" t="s">
        <v>39</v>
      </c>
      <c r="C57" s="15">
        <v>17.940000000000001</v>
      </c>
      <c r="D57" s="14">
        <v>0.12690000000000001</v>
      </c>
      <c r="E57" s="23">
        <f>ROUND(C57*D57,2)</f>
        <v>2.2799999999999998</v>
      </c>
      <c r="F57" s="16">
        <v>0</v>
      </c>
      <c r="G57" s="23">
        <f>ROUND(E57*F57,2)</f>
        <v>0</v>
      </c>
      <c r="H57" s="23">
        <f>ROUND(E57-G57,2)</f>
        <v>2.2799999999999998</v>
      </c>
    </row>
    <row r="58" spans="1:8" x14ac:dyDescent="0.3">
      <c r="A58" s="13" t="s">
        <v>40</v>
      </c>
      <c r="C58" s="23"/>
      <c r="E58" s="23"/>
    </row>
    <row r="59" spans="1:8" x14ac:dyDescent="0.3">
      <c r="A59" s="14" t="s">
        <v>41</v>
      </c>
      <c r="B59" s="14" t="s">
        <v>39</v>
      </c>
      <c r="C59" s="15">
        <v>9.06</v>
      </c>
      <c r="D59" s="14">
        <v>2.375</v>
      </c>
      <c r="E59" s="23">
        <f>ROUND(C59*D59,2)</f>
        <v>21.52</v>
      </c>
      <c r="F59" s="16">
        <v>0</v>
      </c>
      <c r="G59" s="23">
        <f>ROUND(E59*F59,2)</f>
        <v>0</v>
      </c>
      <c r="H59" s="23">
        <f>ROUND(E59-G59,2)</f>
        <v>21.52</v>
      </c>
    </row>
    <row r="60" spans="1:8" x14ac:dyDescent="0.3">
      <c r="A60" s="13" t="s">
        <v>43</v>
      </c>
      <c r="C60" s="23"/>
      <c r="E60" s="23"/>
    </row>
    <row r="61" spans="1:8" x14ac:dyDescent="0.3">
      <c r="A61" s="14" t="s">
        <v>41</v>
      </c>
      <c r="B61" s="14" t="s">
        <v>39</v>
      </c>
      <c r="C61" s="15">
        <v>9.06</v>
      </c>
      <c r="D61" s="14">
        <v>0.25</v>
      </c>
      <c r="E61" s="23">
        <f>ROUND(C61*D61,2)</f>
        <v>2.27</v>
      </c>
      <c r="F61" s="16">
        <v>0</v>
      </c>
      <c r="G61" s="23">
        <f>ROUND(E61*F61,2)</f>
        <v>0</v>
      </c>
      <c r="H61" s="23">
        <f>ROUND(E61-G61,2)</f>
        <v>2.27</v>
      </c>
    </row>
    <row r="62" spans="1:8" x14ac:dyDescent="0.3">
      <c r="A62" s="14" t="s">
        <v>42</v>
      </c>
      <c r="B62" s="14" t="s">
        <v>39</v>
      </c>
      <c r="C62" s="15">
        <v>9.06</v>
      </c>
      <c r="D62" s="14">
        <v>7.8600000000000003E-2</v>
      </c>
      <c r="E62" s="23">
        <f>ROUND(C62*D62,2)</f>
        <v>0.71</v>
      </c>
      <c r="F62" s="16">
        <v>0</v>
      </c>
      <c r="G62" s="23">
        <f>ROUND(E62*F62,2)</f>
        <v>0</v>
      </c>
      <c r="H62" s="23">
        <f>ROUND(E62-G62,2)</f>
        <v>0.71</v>
      </c>
    </row>
    <row r="63" spans="1:8" x14ac:dyDescent="0.3">
      <c r="A63" s="13" t="s">
        <v>100</v>
      </c>
      <c r="C63" s="23"/>
      <c r="E63" s="23"/>
    </row>
    <row r="64" spans="1:8" x14ac:dyDescent="0.3">
      <c r="A64" s="14" t="s">
        <v>41</v>
      </c>
      <c r="B64" s="14" t="s">
        <v>39</v>
      </c>
      <c r="C64" s="15">
        <v>9.06</v>
      </c>
      <c r="D64" s="14">
        <v>0.7</v>
      </c>
      <c r="E64" s="23">
        <f>ROUND(C64*D64,2)</f>
        <v>6.34</v>
      </c>
      <c r="F64" s="16">
        <v>0</v>
      </c>
      <c r="G64" s="23">
        <f>ROUND(E64*F64,2)</f>
        <v>0</v>
      </c>
      <c r="H64" s="23">
        <f>ROUND(E64-G64,2)</f>
        <v>6.34</v>
      </c>
    </row>
    <row r="65" spans="1:8" x14ac:dyDescent="0.3">
      <c r="A65" s="14" t="s">
        <v>44</v>
      </c>
      <c r="B65" s="14" t="s">
        <v>39</v>
      </c>
      <c r="C65" s="15">
        <v>17.95</v>
      </c>
      <c r="D65" s="14">
        <v>0.49480000000000002</v>
      </c>
      <c r="E65" s="23">
        <f>ROUND(C65*D65,2)</f>
        <v>8.8800000000000008</v>
      </c>
      <c r="F65" s="16">
        <v>0</v>
      </c>
      <c r="G65" s="23">
        <f>ROUND(E65*F65,2)</f>
        <v>0</v>
      </c>
      <c r="H65" s="23">
        <f>ROUND(E65-G65,2)</f>
        <v>8.8800000000000008</v>
      </c>
    </row>
    <row r="66" spans="1:8" x14ac:dyDescent="0.3">
      <c r="A66" s="13" t="s">
        <v>45</v>
      </c>
      <c r="C66" s="23"/>
      <c r="E66" s="23"/>
    </row>
    <row r="67" spans="1:8" x14ac:dyDescent="0.3">
      <c r="A67" s="14" t="s">
        <v>38</v>
      </c>
      <c r="B67" s="14" t="s">
        <v>19</v>
      </c>
      <c r="C67" s="15">
        <v>3.44</v>
      </c>
      <c r="D67" s="14">
        <v>7.2043999999999997</v>
      </c>
      <c r="E67" s="23">
        <f>ROUND(C67*D67,2)</f>
        <v>24.78</v>
      </c>
      <c r="F67" s="16">
        <v>0</v>
      </c>
      <c r="G67" s="23">
        <f>ROUND(E67*F67,2)</f>
        <v>0</v>
      </c>
      <c r="H67" s="23">
        <f>ROUND(E67-G67,2)</f>
        <v>24.78</v>
      </c>
    </row>
    <row r="68" spans="1:8" x14ac:dyDescent="0.3">
      <c r="A68" s="14" t="s">
        <v>134</v>
      </c>
      <c r="B68" s="14" t="s">
        <v>19</v>
      </c>
      <c r="C68" s="15">
        <v>3.44</v>
      </c>
      <c r="D68" s="14">
        <v>2.7765</v>
      </c>
      <c r="E68" s="23">
        <f>ROUND(C68*D68,2)</f>
        <v>9.5500000000000007</v>
      </c>
      <c r="F68" s="16">
        <v>0</v>
      </c>
      <c r="G68" s="23">
        <f>ROUND(E68*F68,2)</f>
        <v>0</v>
      </c>
      <c r="H68" s="23">
        <f>ROUND(E68-G68,2)</f>
        <v>9.5500000000000007</v>
      </c>
    </row>
    <row r="69" spans="1:8" x14ac:dyDescent="0.3">
      <c r="A69" s="14" t="s">
        <v>190</v>
      </c>
      <c r="B69" s="14" t="s">
        <v>19</v>
      </c>
      <c r="C69" s="15">
        <v>3.44</v>
      </c>
      <c r="D69" s="14">
        <v>21.995000000000001</v>
      </c>
      <c r="E69" s="23">
        <f>ROUND(C69*D69,2)</f>
        <v>75.66</v>
      </c>
      <c r="F69" s="16">
        <v>0</v>
      </c>
      <c r="G69" s="23">
        <f>ROUND(E69*F69,2)</f>
        <v>0</v>
      </c>
      <c r="H69" s="23">
        <f>ROUND(E69-G69,2)</f>
        <v>75.66</v>
      </c>
    </row>
    <row r="70" spans="1:8" x14ac:dyDescent="0.3">
      <c r="A70" s="13" t="s">
        <v>47</v>
      </c>
      <c r="C70" s="23"/>
      <c r="E70" s="23"/>
    </row>
    <row r="71" spans="1:8" x14ac:dyDescent="0.3">
      <c r="A71" s="14" t="s">
        <v>42</v>
      </c>
      <c r="B71" s="14" t="s">
        <v>48</v>
      </c>
      <c r="C71" s="15">
        <v>10.53</v>
      </c>
      <c r="D71" s="14">
        <v>1</v>
      </c>
      <c r="E71" s="23">
        <f>ROUND(C71*D71,2)</f>
        <v>10.53</v>
      </c>
      <c r="F71" s="16">
        <v>0</v>
      </c>
      <c r="G71" s="23">
        <f>ROUND(E71*F71,2)</f>
        <v>0</v>
      </c>
      <c r="H71" s="23">
        <f t="shared" ref="H71:H77" si="3">ROUND(E71-G71,2)</f>
        <v>10.53</v>
      </c>
    </row>
    <row r="72" spans="1:8" x14ac:dyDescent="0.3">
      <c r="A72" s="14" t="s">
        <v>38</v>
      </c>
      <c r="B72" s="14" t="s">
        <v>48</v>
      </c>
      <c r="C72" s="15">
        <v>5.21</v>
      </c>
      <c r="D72" s="14">
        <v>1</v>
      </c>
      <c r="E72" s="23">
        <f>ROUND(C72*D72,2)</f>
        <v>5.21</v>
      </c>
      <c r="F72" s="16">
        <v>0</v>
      </c>
      <c r="G72" s="23">
        <f>ROUND(E72*F72,2)</f>
        <v>0</v>
      </c>
      <c r="H72" s="23">
        <f t="shared" si="3"/>
        <v>5.21</v>
      </c>
    </row>
    <row r="73" spans="1:8" x14ac:dyDescent="0.3">
      <c r="A73" s="14" t="s">
        <v>134</v>
      </c>
      <c r="B73" s="14" t="s">
        <v>48</v>
      </c>
      <c r="C73" s="15">
        <v>7.4</v>
      </c>
      <c r="D73" s="14">
        <v>1</v>
      </c>
      <c r="E73" s="23">
        <f>ROUND(C73*D73,2)</f>
        <v>7.4</v>
      </c>
      <c r="F73" s="16">
        <v>0</v>
      </c>
      <c r="G73" s="23">
        <f>ROUND(E73*F73,2)</f>
        <v>0</v>
      </c>
      <c r="H73" s="23">
        <f t="shared" si="3"/>
        <v>7.4</v>
      </c>
    </row>
    <row r="74" spans="1:8" x14ac:dyDescent="0.3">
      <c r="A74" s="14" t="s">
        <v>190</v>
      </c>
      <c r="B74" s="14" t="s">
        <v>48</v>
      </c>
      <c r="C74" s="15">
        <v>14.31</v>
      </c>
      <c r="D74" s="14">
        <v>1</v>
      </c>
      <c r="E74" s="23">
        <f>ROUND(C74*D74,2)</f>
        <v>14.31</v>
      </c>
      <c r="F74" s="16">
        <v>0</v>
      </c>
      <c r="G74" s="23">
        <f>ROUND(E74*F74,2)</f>
        <v>0</v>
      </c>
      <c r="H74" s="23">
        <f t="shared" si="3"/>
        <v>14.31</v>
      </c>
    </row>
    <row r="75" spans="1:8" x14ac:dyDescent="0.3">
      <c r="A75" s="9" t="s">
        <v>49</v>
      </c>
      <c r="B75" s="9" t="s">
        <v>48</v>
      </c>
      <c r="C75" s="10">
        <v>28.41</v>
      </c>
      <c r="D75" s="9">
        <v>1</v>
      </c>
      <c r="E75" s="22">
        <f>ROUND(C75*D75,2)</f>
        <v>28.41</v>
      </c>
      <c r="F75" s="11">
        <v>0</v>
      </c>
      <c r="G75" s="22">
        <f>ROUND(E75*F75,2)</f>
        <v>0</v>
      </c>
      <c r="H75" s="22">
        <f t="shared" si="3"/>
        <v>28.41</v>
      </c>
    </row>
    <row r="76" spans="1:8" x14ac:dyDescent="0.3">
      <c r="A76" s="7" t="s">
        <v>50</v>
      </c>
      <c r="C76" s="23"/>
      <c r="E76" s="23">
        <f>SUM(E12:E75)</f>
        <v>963.48</v>
      </c>
      <c r="G76" s="12">
        <f>SUM(G12:G75)</f>
        <v>0</v>
      </c>
      <c r="H76" s="12">
        <f t="shared" si="3"/>
        <v>963.48</v>
      </c>
    </row>
    <row r="77" spans="1:8" x14ac:dyDescent="0.3">
      <c r="A77" s="7" t="s">
        <v>51</v>
      </c>
      <c r="C77" s="23"/>
      <c r="E77" s="23">
        <f>+E8-E76</f>
        <v>116.51999999999998</v>
      </c>
      <c r="G77" s="12">
        <f>+G8-G76</f>
        <v>0</v>
      </c>
      <c r="H77" s="12">
        <f t="shared" si="3"/>
        <v>116.52</v>
      </c>
    </row>
    <row r="78" spans="1:8" x14ac:dyDescent="0.3">
      <c r="A78" t="s">
        <v>12</v>
      </c>
      <c r="C78" s="23"/>
      <c r="E78" s="23"/>
    </row>
    <row r="79" spans="1:8" x14ac:dyDescent="0.3">
      <c r="A79" s="7" t="s">
        <v>52</v>
      </c>
      <c r="C79" s="23"/>
      <c r="E79" s="23"/>
    </row>
    <row r="80" spans="1:8" x14ac:dyDescent="0.3">
      <c r="A80" s="14" t="s">
        <v>42</v>
      </c>
      <c r="B80" s="14" t="s">
        <v>48</v>
      </c>
      <c r="C80" s="15">
        <v>29.07</v>
      </c>
      <c r="D80" s="14">
        <v>1</v>
      </c>
      <c r="E80" s="23">
        <f>ROUND(C80*D80,2)</f>
        <v>29.07</v>
      </c>
      <c r="F80" s="16">
        <v>0</v>
      </c>
      <c r="G80" s="23">
        <f>ROUND(E80*F80,2)</f>
        <v>0</v>
      </c>
      <c r="H80" s="23">
        <f t="shared" ref="H80:H86" si="4">ROUND(E80-G80,2)</f>
        <v>29.07</v>
      </c>
    </row>
    <row r="81" spans="1:8" x14ac:dyDescent="0.3">
      <c r="A81" s="14" t="s">
        <v>38</v>
      </c>
      <c r="B81" s="14" t="s">
        <v>48</v>
      </c>
      <c r="C81" s="15">
        <v>40.22</v>
      </c>
      <c r="D81" s="14">
        <v>1</v>
      </c>
      <c r="E81" s="23">
        <f>ROUND(C81*D81,2)</f>
        <v>40.22</v>
      </c>
      <c r="F81" s="16">
        <v>0</v>
      </c>
      <c r="G81" s="23">
        <f>ROUND(E81*F81,2)</f>
        <v>0</v>
      </c>
      <c r="H81" s="23">
        <f t="shared" si="4"/>
        <v>40.22</v>
      </c>
    </row>
    <row r="82" spans="1:8" x14ac:dyDescent="0.3">
      <c r="A82" s="14" t="s">
        <v>134</v>
      </c>
      <c r="B82" s="14" t="s">
        <v>48</v>
      </c>
      <c r="C82" s="15">
        <v>35.450000000000003</v>
      </c>
      <c r="D82" s="14">
        <v>1</v>
      </c>
      <c r="E82" s="23">
        <f>ROUND(C82*D82,2)</f>
        <v>35.450000000000003</v>
      </c>
      <c r="F82" s="16">
        <v>0</v>
      </c>
      <c r="G82" s="23">
        <f>ROUND(E82*F82,2)</f>
        <v>0</v>
      </c>
      <c r="H82" s="23">
        <f t="shared" si="4"/>
        <v>35.450000000000003</v>
      </c>
    </row>
    <row r="83" spans="1:8" x14ac:dyDescent="0.3">
      <c r="A83" s="9" t="s">
        <v>190</v>
      </c>
      <c r="B83" s="9" t="s">
        <v>48</v>
      </c>
      <c r="C83" s="10">
        <v>92.37</v>
      </c>
      <c r="D83" s="9">
        <v>1</v>
      </c>
      <c r="E83" s="22">
        <f>ROUND(C83*D83,2)</f>
        <v>92.37</v>
      </c>
      <c r="F83" s="11">
        <v>0</v>
      </c>
      <c r="G83" s="22">
        <f>ROUND(E83*F83,2)</f>
        <v>0</v>
      </c>
      <c r="H83" s="22">
        <f t="shared" si="4"/>
        <v>92.37</v>
      </c>
    </row>
    <row r="84" spans="1:8" x14ac:dyDescent="0.3">
      <c r="A84" s="7" t="s">
        <v>53</v>
      </c>
      <c r="C84" s="23"/>
      <c r="E84" s="23">
        <f>SUM(E80:E83)</f>
        <v>197.11</v>
      </c>
      <c r="G84" s="12">
        <f>SUM(G80:G83)</f>
        <v>0</v>
      </c>
      <c r="H84" s="12">
        <f t="shared" si="4"/>
        <v>197.11</v>
      </c>
    </row>
    <row r="85" spans="1:8" x14ac:dyDescent="0.3">
      <c r="A85" s="7" t="s">
        <v>54</v>
      </c>
      <c r="C85" s="23"/>
      <c r="E85" s="23">
        <f>+E76+E84</f>
        <v>1160.5900000000001</v>
      </c>
      <c r="G85" s="12">
        <f>+G76+G84</f>
        <v>0</v>
      </c>
      <c r="H85" s="12">
        <f t="shared" si="4"/>
        <v>1160.5899999999999</v>
      </c>
    </row>
    <row r="86" spans="1:8" x14ac:dyDescent="0.3">
      <c r="A86" s="7" t="s">
        <v>55</v>
      </c>
      <c r="C86" s="23"/>
      <c r="E86" s="23">
        <f>+E8-E85</f>
        <v>-80.590000000000146</v>
      </c>
      <c r="G86" s="12">
        <f>+G8-G85</f>
        <v>0</v>
      </c>
      <c r="H86" s="12">
        <f t="shared" si="4"/>
        <v>-80.59</v>
      </c>
    </row>
    <row r="87" spans="1:8" x14ac:dyDescent="0.3">
      <c r="A87" t="s">
        <v>120</v>
      </c>
      <c r="C87" s="23"/>
      <c r="E87" s="23"/>
    </row>
    <row r="88" spans="1:8" x14ac:dyDescent="0.3">
      <c r="A88" t="s">
        <v>425</v>
      </c>
      <c r="C88" s="23"/>
      <c r="E88" s="23"/>
    </row>
    <row r="89" spans="1:8" x14ac:dyDescent="0.3">
      <c r="A89" s="7" t="s">
        <v>121</v>
      </c>
      <c r="C89" s="23"/>
      <c r="E89" s="23"/>
    </row>
    <row r="90" spans="1:8" x14ac:dyDescent="0.3">
      <c r="A90" s="7" t="s">
        <v>122</v>
      </c>
      <c r="C90" s="23"/>
      <c r="E90" s="23"/>
    </row>
    <row r="91" spans="1:8" x14ac:dyDescent="0.3">
      <c r="A91" s="7"/>
      <c r="C91" s="23"/>
      <c r="E91" s="23"/>
    </row>
    <row r="98" spans="1:8" x14ac:dyDescent="0.3">
      <c r="A98" t="str" cm="1">
        <f t="array" aca="1" ref="A98" ca="1">MID(CELL("filename",A1),FIND("]",CELL("filename",A1))+1,256)</f>
        <v>rice2</v>
      </c>
    </row>
    <row r="99" spans="1:8" x14ac:dyDescent="0.3">
      <c r="A99" s="7" t="s">
        <v>50</v>
      </c>
      <c r="E99" s="25">
        <f>VLOOKUP(A99,$A$1:$H$98,5,FALSE)</f>
        <v>963.48</v>
      </c>
    </row>
    <row r="100" spans="1:8" x14ac:dyDescent="0.3">
      <c r="A100" s="7" t="s">
        <v>293</v>
      </c>
      <c r="E100" s="25">
        <f>VLOOKUP(A100,$A$1:$H$98,5,FALSE)</f>
        <v>197.11</v>
      </c>
    </row>
    <row r="101" spans="1:8" x14ac:dyDescent="0.3">
      <c r="A101" s="7" t="s">
        <v>294</v>
      </c>
      <c r="E101" s="25">
        <f t="shared" ref="E101:E102" si="5">VLOOKUP(A101,$A$1:$H$98,5,FALSE)</f>
        <v>1160.5900000000001</v>
      </c>
    </row>
    <row r="102" spans="1:8" x14ac:dyDescent="0.3">
      <c r="A102" s="7" t="s">
        <v>55</v>
      </c>
      <c r="E102" s="25">
        <f t="shared" si="5"/>
        <v>-80.590000000000146</v>
      </c>
    </row>
    <row r="104" spans="1:8" x14ac:dyDescent="0.3">
      <c r="A104" s="21" t="s">
        <v>255</v>
      </c>
    </row>
    <row r="105" spans="1:8" x14ac:dyDescent="0.3">
      <c r="A105" s="25">
        <f>E102</f>
        <v>-80.590000000000146</v>
      </c>
      <c r="B105" s="25">
        <f ca="1">C105-Calculator!$B$16</f>
        <v>4.6000000000000005</v>
      </c>
      <c r="C105" s="25">
        <f ca="1">D105-Calculator!$B$16</f>
        <v>4.9000000000000004</v>
      </c>
      <c r="D105" s="25">
        <f ca="1">E105-Calculator!$B$16</f>
        <v>5.2</v>
      </c>
      <c r="E105" s="25" cm="1">
        <f t="array" aca="1" ref="E105" ca="1">IF(MID(CELL("filename",A1),FIND("]",CELL("filename",A1))+1,256)=Calculator!AR2,Calculator!B15,5.5)</f>
        <v>5.5</v>
      </c>
      <c r="F105" s="25">
        <f ca="1">E105+Calculator!$B$16</f>
        <v>5.8</v>
      </c>
      <c r="G105" s="25">
        <f ca="1">F105+Calculator!$B$16</f>
        <v>6.1</v>
      </c>
      <c r="H105" s="25">
        <f ca="1">G105+Calculator!$B$16</f>
        <v>6.3999999999999995</v>
      </c>
    </row>
    <row r="106" spans="1:8" x14ac:dyDescent="0.3">
      <c r="A106">
        <f ca="1">A107-Calculator!$B$12</f>
        <v>205</v>
      </c>
      <c r="B106">
        <f t="dataTable" ref="B106:H112" dt2D="1" dtr="1" r1="C7" r2="D7" ca="1"/>
        <v>-217.59000000000015</v>
      </c>
      <c r="C106">
        <v>-156.09000000000015</v>
      </c>
      <c r="D106">
        <v>-94.590000000000146</v>
      </c>
      <c r="E106">
        <v>-33.090000000000146</v>
      </c>
      <c r="F106">
        <v>28.409999999999854</v>
      </c>
      <c r="G106">
        <v>89.909999999999854</v>
      </c>
      <c r="H106">
        <v>151.40999999999985</v>
      </c>
    </row>
    <row r="107" spans="1:8" x14ac:dyDescent="0.3">
      <c r="A107">
        <f ca="1">A108-Calculator!$B$12</f>
        <v>210</v>
      </c>
      <c r="B107">
        <v>-194.59000000000015</v>
      </c>
      <c r="C107">
        <v>-131.59000000000015</v>
      </c>
      <c r="D107">
        <v>-68.590000000000146</v>
      </c>
      <c r="E107">
        <v>-5.5900000000001455</v>
      </c>
      <c r="F107">
        <v>57.409999999999854</v>
      </c>
      <c r="G107">
        <v>120.40999999999985</v>
      </c>
      <c r="H107">
        <v>183.40999999999985</v>
      </c>
    </row>
    <row r="108" spans="1:8" x14ac:dyDescent="0.3">
      <c r="A108">
        <f ca="1">A109-Calculator!$B$12</f>
        <v>215</v>
      </c>
      <c r="B108">
        <v>-171.59000000000015</v>
      </c>
      <c r="C108">
        <v>-107.09000000000015</v>
      </c>
      <c r="D108">
        <v>-42.590000000000146</v>
      </c>
      <c r="E108">
        <v>21.909999999999854</v>
      </c>
      <c r="F108">
        <v>86.409999999999854</v>
      </c>
      <c r="G108">
        <v>150.90999999999985</v>
      </c>
      <c r="H108">
        <v>215.40999999999985</v>
      </c>
    </row>
    <row r="109" spans="1:8" x14ac:dyDescent="0.3">
      <c r="A109" cm="1">
        <f t="array" aca="1" ref="A109" ca="1">IF(MID(CELL("filename",A1),FIND("]",CELL("filename",A1))+1,256)=Calculator!AR2,Calculator!B11,220)</f>
        <v>220</v>
      </c>
      <c r="B109">
        <v>-148.59000000000015</v>
      </c>
      <c r="C109">
        <v>-82.590000000000146</v>
      </c>
      <c r="D109">
        <v>-16.590000000000146</v>
      </c>
      <c r="E109">
        <v>49.409999999999854</v>
      </c>
      <c r="F109">
        <v>115.40999999999985</v>
      </c>
      <c r="G109">
        <v>181.40999999999985</v>
      </c>
      <c r="H109">
        <v>247.40999999999985</v>
      </c>
    </row>
    <row r="110" spans="1:8" x14ac:dyDescent="0.3">
      <c r="A110">
        <f ca="1">A109+Calculator!$B$12</f>
        <v>225</v>
      </c>
      <c r="B110">
        <v>-125.59000000000015</v>
      </c>
      <c r="C110">
        <v>-58.090000000000146</v>
      </c>
      <c r="D110">
        <v>9.4099999999998545</v>
      </c>
      <c r="E110">
        <v>76.909999999999854</v>
      </c>
      <c r="F110">
        <v>144.40999999999985</v>
      </c>
      <c r="G110">
        <v>211.90999999999985</v>
      </c>
      <c r="H110">
        <v>279.40999999999985</v>
      </c>
    </row>
    <row r="111" spans="1:8" x14ac:dyDescent="0.3">
      <c r="A111">
        <f ca="1">A110+Calculator!$B$12</f>
        <v>230</v>
      </c>
      <c r="B111">
        <v>-102.59000000000015</v>
      </c>
      <c r="C111">
        <v>-33.590000000000146</v>
      </c>
      <c r="D111">
        <v>35.409999999999854</v>
      </c>
      <c r="E111">
        <v>104.40999999999985</v>
      </c>
      <c r="F111">
        <v>173.40999999999985</v>
      </c>
      <c r="G111">
        <v>242.40999999999985</v>
      </c>
      <c r="H111">
        <v>311.40999999999985</v>
      </c>
    </row>
    <row r="112" spans="1:8" x14ac:dyDescent="0.3">
      <c r="A112">
        <f ca="1">A111+Calculator!$B$12</f>
        <v>235</v>
      </c>
      <c r="B112">
        <v>-79.590000000000146</v>
      </c>
      <c r="C112">
        <v>-9.0900000000001455</v>
      </c>
      <c r="D112">
        <v>61.409999999999854</v>
      </c>
      <c r="E112">
        <v>131.90999999999985</v>
      </c>
      <c r="F112">
        <v>202.40999999999985</v>
      </c>
      <c r="G112">
        <v>272.90999999999985</v>
      </c>
      <c r="H112">
        <v>343.40999999999985</v>
      </c>
    </row>
    <row r="115" spans="1:8" x14ac:dyDescent="0.3">
      <c r="A115" s="21" t="s">
        <v>256</v>
      </c>
    </row>
    <row r="116" spans="1:8" x14ac:dyDescent="0.3">
      <c r="A116" s="25">
        <f>E102</f>
        <v>-80.590000000000146</v>
      </c>
      <c r="B116" s="25">
        <f ca="1">C116-Calculator!$B$29</f>
        <v>5.2000000000000011</v>
      </c>
      <c r="C116" s="25">
        <f ca="1">D116-Calculator!$B$29</f>
        <v>5.3000000000000007</v>
      </c>
      <c r="D116" s="25">
        <f ca="1">E116-Calculator!$B$29</f>
        <v>5.4</v>
      </c>
      <c r="E116" s="25" cm="1">
        <f t="array" aca="1" ref="E116" ca="1">IF(MID(CELL("filename",A1),FIND("]",CELL("filename",A1))+1,256)=Calculator!AS2,Calculator!B28,5.5)</f>
        <v>5.5</v>
      </c>
      <c r="F116" s="25">
        <f ca="1">E116+Calculator!$B$29</f>
        <v>5.6</v>
      </c>
      <c r="G116" s="25">
        <f ca="1">F116+Calculator!$B$29</f>
        <v>5.6999999999999993</v>
      </c>
      <c r="H116" s="25">
        <f ca="1">G116+Calculator!$B$29</f>
        <v>5.7999999999999989</v>
      </c>
    </row>
    <row r="117" spans="1:8" x14ac:dyDescent="0.3">
      <c r="A117">
        <f ca="1">A118-Calculator!$B$25</f>
        <v>205</v>
      </c>
      <c r="B117">
        <f t="dataTable" ref="B117:H123" dt2D="1" dtr="1" r1="C7" r2="D7" ca="1"/>
        <v>-94.590000000000146</v>
      </c>
      <c r="C117">
        <v>-74.090000000000146</v>
      </c>
      <c r="D117">
        <v>-53.590000000000146</v>
      </c>
      <c r="E117">
        <v>-33.090000000000146</v>
      </c>
      <c r="F117">
        <v>-12.590000000000146</v>
      </c>
      <c r="G117">
        <v>7.9099999999998545</v>
      </c>
      <c r="H117">
        <v>28.409999999999854</v>
      </c>
    </row>
    <row r="118" spans="1:8" x14ac:dyDescent="0.3">
      <c r="A118">
        <f ca="1">A119-Calculator!$B$25</f>
        <v>210</v>
      </c>
      <c r="B118">
        <v>-68.590000000000146</v>
      </c>
      <c r="C118">
        <v>-47.590000000000146</v>
      </c>
      <c r="D118">
        <v>-26.590000000000146</v>
      </c>
      <c r="E118">
        <v>-5.5900000000001455</v>
      </c>
      <c r="F118">
        <v>15.409999999999854</v>
      </c>
      <c r="G118">
        <v>36.409999999999854</v>
      </c>
      <c r="H118">
        <v>57.409999999999854</v>
      </c>
    </row>
    <row r="119" spans="1:8" x14ac:dyDescent="0.3">
      <c r="A119">
        <f ca="1">A120-Calculator!$B$25</f>
        <v>215</v>
      </c>
      <c r="B119">
        <v>-42.590000000000146</v>
      </c>
      <c r="C119">
        <v>-21.090000000000146</v>
      </c>
      <c r="D119">
        <v>0.40999999999985448</v>
      </c>
      <c r="E119">
        <v>21.909999999999854</v>
      </c>
      <c r="F119">
        <v>43.409999999999854</v>
      </c>
      <c r="G119">
        <v>64.909999999999854</v>
      </c>
      <c r="H119">
        <v>86.409999999999854</v>
      </c>
    </row>
    <row r="120" spans="1:8" x14ac:dyDescent="0.3">
      <c r="A120" cm="1">
        <f t="array" aca="1" ref="A120" ca="1">IF(MID(CELL("filename",A1),FIND("]",CELL("filename",A1))+1,256)=Calculator!AS2,Calculator!B24,220)</f>
        <v>220</v>
      </c>
      <c r="B120">
        <v>-16.590000000000146</v>
      </c>
      <c r="C120">
        <v>5.4099999999998545</v>
      </c>
      <c r="D120">
        <v>27.409999999999854</v>
      </c>
      <c r="E120">
        <v>49.409999999999854</v>
      </c>
      <c r="F120">
        <v>71.409999999999854</v>
      </c>
      <c r="G120">
        <v>93.409999999999854</v>
      </c>
      <c r="H120">
        <v>115.40999999999985</v>
      </c>
    </row>
    <row r="121" spans="1:8" x14ac:dyDescent="0.3">
      <c r="A121">
        <f ca="1">A120+Calculator!$B$25</f>
        <v>225</v>
      </c>
      <c r="B121">
        <v>9.4099999999998545</v>
      </c>
      <c r="C121">
        <v>31.909999999999854</v>
      </c>
      <c r="D121">
        <v>54.409999999999854</v>
      </c>
      <c r="E121">
        <v>76.909999999999854</v>
      </c>
      <c r="F121">
        <v>99.409999999999854</v>
      </c>
      <c r="G121">
        <v>121.90999999999985</v>
      </c>
      <c r="H121">
        <v>144.40999999999985</v>
      </c>
    </row>
    <row r="122" spans="1:8" x14ac:dyDescent="0.3">
      <c r="A122">
        <f ca="1">A121+Calculator!$B$25</f>
        <v>230</v>
      </c>
      <c r="B122">
        <v>35.409999999999854</v>
      </c>
      <c r="C122">
        <v>58.409999999999854</v>
      </c>
      <c r="D122">
        <v>81.409999999999854</v>
      </c>
      <c r="E122">
        <v>104.40999999999985</v>
      </c>
      <c r="F122">
        <v>127.40999999999985</v>
      </c>
      <c r="G122">
        <v>150.40999999999985</v>
      </c>
      <c r="H122">
        <v>173.40999999999985</v>
      </c>
    </row>
    <row r="123" spans="1:8" x14ac:dyDescent="0.3">
      <c r="A123">
        <f ca="1">A122+Calculator!$B$25</f>
        <v>235</v>
      </c>
      <c r="B123">
        <v>61.409999999999854</v>
      </c>
      <c r="C123">
        <v>84.909999999999854</v>
      </c>
      <c r="D123">
        <v>108.40999999999985</v>
      </c>
      <c r="E123">
        <v>131.90999999999985</v>
      </c>
      <c r="F123">
        <v>155.40999999999985</v>
      </c>
      <c r="G123">
        <v>178.90999999999985</v>
      </c>
      <c r="H123">
        <v>202.40999999999985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4609B-8920-4859-BCC1-A00C3A9E05FE}">
  <dimension ref="A1:H123"/>
  <sheetViews>
    <sheetView topLeftCell="A103" workbookViewId="0">
      <selection activeCell="A116" sqref="A116:H123"/>
    </sheetView>
  </sheetViews>
  <sheetFormatPr defaultRowHeight="14.4" x14ac:dyDescent="0.3"/>
  <cols>
    <col min="1" max="1" width="25.6640625" customWidth="1"/>
    <col min="5" max="5" width="11" customWidth="1"/>
    <col min="8" max="8" width="11" customWidth="1"/>
  </cols>
  <sheetData>
    <row r="1" spans="1:8" x14ac:dyDescent="0.3">
      <c r="A1" s="80" t="s">
        <v>157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191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454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98</v>
      </c>
      <c r="B7" s="9" t="s">
        <v>124</v>
      </c>
      <c r="C7" s="28">
        <f>IF(Calculator!B7="Rice",Calculator!B15,IF(Calculator!B20="Rice",Calculator!B28,6.75))</f>
        <v>6.75</v>
      </c>
      <c r="D7" s="29">
        <f>IF(Calculator!B7="Rice",Calculator!B11,IF(Calculator!B20="Rice",Calculator!B24,160))</f>
        <v>160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3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5.5</v>
      </c>
      <c r="E12" s="23">
        <f>ROUND(C12*D12,2)</f>
        <v>44.61</v>
      </c>
      <c r="F12" s="16">
        <v>0</v>
      </c>
      <c r="G12" s="23">
        <f>ROUND(E12*F12,2)</f>
        <v>0</v>
      </c>
      <c r="H12" s="23">
        <f>ROUND(E12-G12,2)</f>
        <v>44.61</v>
      </c>
    </row>
    <row r="13" spans="1:8" x14ac:dyDescent="0.3">
      <c r="A13" s="14" t="s">
        <v>57</v>
      </c>
      <c r="B13" s="14" t="s">
        <v>16</v>
      </c>
      <c r="C13" s="15">
        <v>6.87</v>
      </c>
      <c r="D13" s="14">
        <v>1.3</v>
      </c>
      <c r="E13" s="23">
        <f>ROUND(C13*D13,2)</f>
        <v>8.93</v>
      </c>
      <c r="F13" s="16">
        <v>0</v>
      </c>
      <c r="G13" s="23">
        <f>ROUND(E13*F13,2)</f>
        <v>0</v>
      </c>
      <c r="H13" s="23">
        <f>ROUND(E13-G13,2)</f>
        <v>8.93</v>
      </c>
    </row>
    <row r="14" spans="1:8" x14ac:dyDescent="0.3">
      <c r="A14" s="13" t="s">
        <v>20</v>
      </c>
      <c r="C14" s="23"/>
      <c r="E14" s="23"/>
    </row>
    <row r="15" spans="1:8" x14ac:dyDescent="0.3">
      <c r="A15" s="14" t="s">
        <v>167</v>
      </c>
      <c r="B15" s="14" t="s">
        <v>21</v>
      </c>
      <c r="C15" s="15">
        <v>26</v>
      </c>
      <c r="D15" s="14">
        <v>0.5</v>
      </c>
      <c r="E15" s="23">
        <f>ROUND(C15*D15,2)</f>
        <v>13</v>
      </c>
      <c r="F15" s="16">
        <v>0</v>
      </c>
      <c r="G15" s="23">
        <f>ROUND(E15*F15,2)</f>
        <v>0</v>
      </c>
      <c r="H15" s="23">
        <f>ROUND(E15-G15,2)</f>
        <v>13</v>
      </c>
    </row>
    <row r="16" spans="1:8" x14ac:dyDescent="0.3">
      <c r="A16" s="14" t="s">
        <v>154</v>
      </c>
      <c r="B16" s="14" t="s">
        <v>21</v>
      </c>
      <c r="C16" s="15">
        <v>47.21</v>
      </c>
      <c r="D16" s="14">
        <v>0.5</v>
      </c>
      <c r="E16" s="23">
        <f>ROUND(C16*D16,2)</f>
        <v>23.61</v>
      </c>
      <c r="F16" s="16">
        <v>0</v>
      </c>
      <c r="G16" s="23">
        <f>ROUND(E16*F16,2)</f>
        <v>0</v>
      </c>
      <c r="H16" s="23">
        <f>ROUND(E16-G16,2)</f>
        <v>23.61</v>
      </c>
    </row>
    <row r="17" spans="1:8" x14ac:dyDescent="0.3">
      <c r="A17" s="14" t="s">
        <v>168</v>
      </c>
      <c r="B17" s="14" t="s">
        <v>21</v>
      </c>
      <c r="C17" s="15">
        <v>31.69</v>
      </c>
      <c r="D17" s="14">
        <v>5.77</v>
      </c>
      <c r="E17" s="23">
        <f>ROUND(C17*D17,2)</f>
        <v>182.85</v>
      </c>
      <c r="F17" s="16">
        <v>0</v>
      </c>
      <c r="G17" s="23">
        <f>ROUND(E17*F17,2)</f>
        <v>0</v>
      </c>
      <c r="H17" s="23">
        <f>ROUND(E17-G17,2)</f>
        <v>182.85</v>
      </c>
    </row>
    <row r="18" spans="1:8" x14ac:dyDescent="0.3">
      <c r="A18" s="14" t="s">
        <v>169</v>
      </c>
      <c r="B18" s="14" t="s">
        <v>26</v>
      </c>
      <c r="C18" s="15">
        <v>18</v>
      </c>
      <c r="D18" s="14">
        <v>0.75</v>
      </c>
      <c r="E18" s="23">
        <f>ROUND(C18*D18,2)</f>
        <v>13.5</v>
      </c>
      <c r="F18" s="16">
        <v>0</v>
      </c>
      <c r="G18" s="23">
        <f>ROUND(E18*F18,2)</f>
        <v>0</v>
      </c>
      <c r="H18" s="23">
        <f>ROUND(E18-G18,2)</f>
        <v>13.5</v>
      </c>
    </row>
    <row r="19" spans="1:8" x14ac:dyDescent="0.3">
      <c r="A19" s="13" t="s">
        <v>23</v>
      </c>
      <c r="C19" s="23"/>
      <c r="E19" s="23"/>
    </row>
    <row r="20" spans="1:8" x14ac:dyDescent="0.3">
      <c r="A20" s="14" t="s">
        <v>394</v>
      </c>
      <c r="B20" s="14" t="s">
        <v>18</v>
      </c>
      <c r="C20" s="15">
        <v>2.52</v>
      </c>
      <c r="D20" s="14">
        <v>10</v>
      </c>
      <c r="E20" s="23">
        <f>ROUND(C20*D20,2)</f>
        <v>25.2</v>
      </c>
      <c r="F20" s="16">
        <v>0</v>
      </c>
      <c r="G20" s="23">
        <f>ROUND(E20*F20,2)</f>
        <v>0</v>
      </c>
      <c r="H20" s="23">
        <f>ROUND(E20-G20,2)</f>
        <v>25.2</v>
      </c>
    </row>
    <row r="21" spans="1:8" x14ac:dyDescent="0.3">
      <c r="A21" s="13" t="s">
        <v>24</v>
      </c>
      <c r="C21" s="23"/>
      <c r="E21" s="23"/>
    </row>
    <row r="22" spans="1:8" x14ac:dyDescent="0.3">
      <c r="A22" s="14" t="s">
        <v>25</v>
      </c>
      <c r="B22" s="14" t="s">
        <v>18</v>
      </c>
      <c r="C22" s="15">
        <v>0.25</v>
      </c>
      <c r="D22" s="14">
        <v>80</v>
      </c>
      <c r="E22" s="23">
        <f t="shared" ref="E22:E29" si="0">ROUND(C22*D22,2)</f>
        <v>20</v>
      </c>
      <c r="F22" s="16">
        <v>0</v>
      </c>
      <c r="G22" s="23">
        <f t="shared" ref="G22:G29" si="1">ROUND(E22*F22,2)</f>
        <v>0</v>
      </c>
      <c r="H22" s="23">
        <f t="shared" ref="H22:H29" si="2">ROUND(E22-G22,2)</f>
        <v>20</v>
      </c>
    </row>
    <row r="23" spans="1:8" x14ac:dyDescent="0.3">
      <c r="A23" s="14" t="s">
        <v>138</v>
      </c>
      <c r="B23" s="14" t="s">
        <v>26</v>
      </c>
      <c r="C23" s="15">
        <v>2.72</v>
      </c>
      <c r="D23" s="14">
        <v>2</v>
      </c>
      <c r="E23" s="23">
        <f t="shared" si="0"/>
        <v>5.44</v>
      </c>
      <c r="F23" s="16">
        <v>0</v>
      </c>
      <c r="G23" s="23">
        <f t="shared" si="1"/>
        <v>0</v>
      </c>
      <c r="H23" s="23">
        <f t="shared" si="2"/>
        <v>5.44</v>
      </c>
    </row>
    <row r="24" spans="1:8" x14ac:dyDescent="0.3">
      <c r="A24" s="14" t="s">
        <v>170</v>
      </c>
      <c r="B24" s="14" t="s">
        <v>26</v>
      </c>
      <c r="C24" s="15">
        <v>17.5</v>
      </c>
      <c r="D24" s="14">
        <v>1.3</v>
      </c>
      <c r="E24" s="23">
        <f t="shared" si="0"/>
        <v>22.75</v>
      </c>
      <c r="F24" s="16">
        <v>0</v>
      </c>
      <c r="G24" s="23">
        <f t="shared" si="1"/>
        <v>0</v>
      </c>
      <c r="H24" s="23">
        <f t="shared" si="2"/>
        <v>22.75</v>
      </c>
    </row>
    <row r="25" spans="1:8" x14ac:dyDescent="0.3">
      <c r="A25" s="14" t="s">
        <v>171</v>
      </c>
      <c r="B25" s="14" t="s">
        <v>18</v>
      </c>
      <c r="C25" s="15">
        <v>7.91</v>
      </c>
      <c r="D25" s="14">
        <v>3</v>
      </c>
      <c r="E25" s="23">
        <f t="shared" si="0"/>
        <v>23.73</v>
      </c>
      <c r="F25" s="16">
        <v>0</v>
      </c>
      <c r="G25" s="23">
        <f t="shared" si="1"/>
        <v>0</v>
      </c>
      <c r="H25" s="23">
        <f t="shared" si="2"/>
        <v>23.73</v>
      </c>
    </row>
    <row r="26" spans="1:8" x14ac:dyDescent="0.3">
      <c r="A26" s="14" t="s">
        <v>172</v>
      </c>
      <c r="B26" s="14" t="s">
        <v>18</v>
      </c>
      <c r="C26" s="15">
        <v>45.96</v>
      </c>
      <c r="D26" s="14">
        <v>0.5</v>
      </c>
      <c r="E26" s="23">
        <f t="shared" si="0"/>
        <v>22.98</v>
      </c>
      <c r="F26" s="16">
        <v>0</v>
      </c>
      <c r="G26" s="23">
        <f t="shared" si="1"/>
        <v>0</v>
      </c>
      <c r="H26" s="23">
        <f t="shared" si="2"/>
        <v>22.98</v>
      </c>
    </row>
    <row r="27" spans="1:8" x14ac:dyDescent="0.3">
      <c r="A27" s="14" t="s">
        <v>173</v>
      </c>
      <c r="B27" s="14" t="s">
        <v>26</v>
      </c>
      <c r="C27" s="15">
        <v>17.5</v>
      </c>
      <c r="D27" s="14">
        <v>2</v>
      </c>
      <c r="E27" s="23">
        <f t="shared" si="0"/>
        <v>35</v>
      </c>
      <c r="F27" s="16">
        <v>0</v>
      </c>
      <c r="G27" s="23">
        <f t="shared" si="1"/>
        <v>0</v>
      </c>
      <c r="H27" s="23">
        <f t="shared" si="2"/>
        <v>35</v>
      </c>
    </row>
    <row r="28" spans="1:8" x14ac:dyDescent="0.3">
      <c r="A28" s="14" t="s">
        <v>174</v>
      </c>
      <c r="B28" s="14" t="s">
        <v>18</v>
      </c>
      <c r="C28" s="15">
        <v>19.5</v>
      </c>
      <c r="D28" s="14">
        <v>0.67</v>
      </c>
      <c r="E28" s="23">
        <f t="shared" si="0"/>
        <v>13.07</v>
      </c>
      <c r="F28" s="16">
        <v>0</v>
      </c>
      <c r="G28" s="23">
        <f t="shared" si="1"/>
        <v>0</v>
      </c>
      <c r="H28" s="23">
        <f t="shared" si="2"/>
        <v>13.07</v>
      </c>
    </row>
    <row r="29" spans="1:8" x14ac:dyDescent="0.3">
      <c r="A29" s="14" t="s">
        <v>175</v>
      </c>
      <c r="B29" s="14" t="s">
        <v>18</v>
      </c>
      <c r="C29" s="15">
        <v>2.54</v>
      </c>
      <c r="D29" s="14">
        <v>7.5</v>
      </c>
      <c r="E29" s="23">
        <f t="shared" si="0"/>
        <v>19.05</v>
      </c>
      <c r="F29" s="16">
        <v>0</v>
      </c>
      <c r="G29" s="23">
        <f t="shared" si="1"/>
        <v>0</v>
      </c>
      <c r="H29" s="23">
        <f t="shared" si="2"/>
        <v>19.05</v>
      </c>
    </row>
    <row r="30" spans="1:8" x14ac:dyDescent="0.3">
      <c r="A30" s="13" t="s">
        <v>27</v>
      </c>
      <c r="C30" s="23"/>
      <c r="E30" s="23"/>
    </row>
    <row r="31" spans="1:8" x14ac:dyDescent="0.3">
      <c r="A31" s="14" t="s">
        <v>421</v>
      </c>
      <c r="B31" s="14" t="s">
        <v>18</v>
      </c>
      <c r="C31" s="15">
        <v>1.1299999999999999</v>
      </c>
      <c r="D31" s="14">
        <v>8</v>
      </c>
      <c r="E31" s="23">
        <f>ROUND(C31*D31,2)</f>
        <v>9.0399999999999991</v>
      </c>
      <c r="F31" s="16">
        <v>0</v>
      </c>
      <c r="G31" s="23">
        <f>ROUND(E31*F31,2)</f>
        <v>0</v>
      </c>
      <c r="H31" s="23">
        <f>ROUND(E31-G31,2)</f>
        <v>9.0399999999999991</v>
      </c>
    </row>
    <row r="32" spans="1:8" x14ac:dyDescent="0.3">
      <c r="A32" s="14" t="s">
        <v>450</v>
      </c>
      <c r="B32" s="14" t="s">
        <v>18</v>
      </c>
      <c r="C32" s="15">
        <v>3.02</v>
      </c>
      <c r="D32" s="14">
        <v>0.6</v>
      </c>
      <c r="E32" s="23">
        <f>ROUND(C32*D32,2)</f>
        <v>1.81</v>
      </c>
      <c r="F32" s="16">
        <v>0</v>
      </c>
      <c r="G32" s="23">
        <f>ROUND(E32*F32,2)</f>
        <v>0</v>
      </c>
      <c r="H32" s="23">
        <f>ROUND(E32-G32,2)</f>
        <v>1.81</v>
      </c>
    </row>
    <row r="33" spans="1:8" x14ac:dyDescent="0.3">
      <c r="A33" s="13" t="s">
        <v>30</v>
      </c>
      <c r="C33" s="23"/>
      <c r="E33" s="23"/>
    </row>
    <row r="34" spans="1:8" x14ac:dyDescent="0.3">
      <c r="A34" s="14" t="s">
        <v>31</v>
      </c>
      <c r="B34" s="14" t="s">
        <v>32</v>
      </c>
      <c r="C34" s="15">
        <v>0.24</v>
      </c>
      <c r="D34" s="14">
        <v>33</v>
      </c>
      <c r="E34" s="23">
        <f>ROUND(C34*D34,2)</f>
        <v>7.92</v>
      </c>
      <c r="F34" s="16">
        <v>0</v>
      </c>
      <c r="G34" s="23">
        <f>ROUND(E34*F34,2)</f>
        <v>0</v>
      </c>
      <c r="H34" s="23">
        <f>ROUND(E34-G34,2)</f>
        <v>7.92</v>
      </c>
    </row>
    <row r="35" spans="1:8" x14ac:dyDescent="0.3">
      <c r="A35" s="13" t="s">
        <v>33</v>
      </c>
      <c r="C35" s="23"/>
      <c r="E35" s="23"/>
    </row>
    <row r="36" spans="1:8" x14ac:dyDescent="0.3">
      <c r="A36" s="14" t="s">
        <v>176</v>
      </c>
      <c r="B36" s="14" t="s">
        <v>29</v>
      </c>
      <c r="C36" s="15">
        <v>0.33</v>
      </c>
      <c r="D36" s="14">
        <v>75</v>
      </c>
      <c r="E36" s="23">
        <f>ROUND(C36*D36,2)</f>
        <v>24.75</v>
      </c>
      <c r="F36" s="16">
        <v>0</v>
      </c>
      <c r="G36" s="23">
        <f>ROUND(E36*F36,2)</f>
        <v>0</v>
      </c>
      <c r="H36" s="23">
        <f>ROUND(E36-G36,2)</f>
        <v>24.75</v>
      </c>
    </row>
    <row r="37" spans="1:8" x14ac:dyDescent="0.3">
      <c r="A37" s="14" t="s">
        <v>177</v>
      </c>
      <c r="B37" s="14" t="s">
        <v>178</v>
      </c>
      <c r="C37" s="15">
        <v>0.28999999999999998</v>
      </c>
      <c r="D37" s="14">
        <v>88.6</v>
      </c>
      <c r="E37" s="23">
        <f>ROUND(C37*D37,2)</f>
        <v>25.69</v>
      </c>
      <c r="F37" s="16">
        <v>0</v>
      </c>
      <c r="G37" s="23">
        <f>ROUND(E37*F37,2)</f>
        <v>0</v>
      </c>
      <c r="H37" s="23">
        <f>ROUND(E37-G37,2)</f>
        <v>25.69</v>
      </c>
    </row>
    <row r="38" spans="1:8" x14ac:dyDescent="0.3">
      <c r="A38" s="14" t="s">
        <v>179</v>
      </c>
      <c r="B38" s="14" t="s">
        <v>29</v>
      </c>
      <c r="C38" s="15">
        <v>0.33</v>
      </c>
      <c r="D38" s="14">
        <v>13.6</v>
      </c>
      <c r="E38" s="23">
        <f>ROUND(C38*D38,2)</f>
        <v>4.49</v>
      </c>
      <c r="F38" s="16">
        <v>0</v>
      </c>
      <c r="G38" s="23">
        <f>ROUND(E38*F38,2)</f>
        <v>0</v>
      </c>
      <c r="H38" s="23">
        <f>ROUND(E38-G38,2)</f>
        <v>4.49</v>
      </c>
    </row>
    <row r="39" spans="1:8" x14ac:dyDescent="0.3">
      <c r="A39" s="13" t="s">
        <v>114</v>
      </c>
      <c r="C39" s="23"/>
      <c r="E39" s="23"/>
    </row>
    <row r="40" spans="1:8" x14ac:dyDescent="0.3">
      <c r="A40" s="14" t="s">
        <v>180</v>
      </c>
      <c r="B40" s="14" t="s">
        <v>26</v>
      </c>
      <c r="C40" s="15">
        <v>5</v>
      </c>
      <c r="D40" s="14">
        <v>0.5</v>
      </c>
      <c r="E40" s="23">
        <f>ROUND(C40*D40,2)</f>
        <v>2.5</v>
      </c>
      <c r="F40" s="16">
        <v>0</v>
      </c>
      <c r="G40" s="23">
        <f>ROUND(E40*F40,2)</f>
        <v>0</v>
      </c>
      <c r="H40" s="23">
        <f>ROUND(E40-G40,2)</f>
        <v>2.5</v>
      </c>
    </row>
    <row r="41" spans="1:8" x14ac:dyDescent="0.3">
      <c r="A41" s="14" t="s">
        <v>181</v>
      </c>
      <c r="B41" s="14" t="s">
        <v>26</v>
      </c>
      <c r="C41" s="15">
        <v>1.34</v>
      </c>
      <c r="D41" s="14">
        <v>1.5</v>
      </c>
      <c r="E41" s="23">
        <f>ROUND(C41*D41,2)</f>
        <v>2.0099999999999998</v>
      </c>
      <c r="F41" s="16">
        <v>0</v>
      </c>
      <c r="G41" s="23">
        <f>ROUND(E41*F41,2)</f>
        <v>0</v>
      </c>
      <c r="H41" s="23">
        <f>ROUND(E41-G41,2)</f>
        <v>2.0099999999999998</v>
      </c>
    </row>
    <row r="42" spans="1:8" x14ac:dyDescent="0.3">
      <c r="A42" s="14" t="s">
        <v>182</v>
      </c>
      <c r="B42" s="14" t="s">
        <v>26</v>
      </c>
      <c r="C42" s="15">
        <v>6.88</v>
      </c>
      <c r="D42" s="14">
        <v>0.5</v>
      </c>
      <c r="E42" s="23">
        <f>ROUND(C42*D42,2)</f>
        <v>3.44</v>
      </c>
      <c r="F42" s="16">
        <v>0</v>
      </c>
      <c r="G42" s="23">
        <f>ROUND(E42*F42,2)</f>
        <v>0</v>
      </c>
      <c r="H42" s="23">
        <f>ROUND(E42-G42,2)</f>
        <v>3.44</v>
      </c>
    </row>
    <row r="43" spans="1:8" x14ac:dyDescent="0.3">
      <c r="A43" s="14" t="s">
        <v>183</v>
      </c>
      <c r="B43" s="14" t="s">
        <v>26</v>
      </c>
      <c r="C43" s="15">
        <v>2.86</v>
      </c>
      <c r="D43" s="14">
        <v>0.5</v>
      </c>
      <c r="E43" s="23">
        <f>ROUND(C43*D43,2)</f>
        <v>1.43</v>
      </c>
      <c r="F43" s="16">
        <v>0</v>
      </c>
      <c r="G43" s="23">
        <f>ROUND(E43*F43,2)</f>
        <v>0</v>
      </c>
      <c r="H43" s="23">
        <f>ROUND(E43-G43,2)</f>
        <v>1.43</v>
      </c>
    </row>
    <row r="44" spans="1:8" x14ac:dyDescent="0.3">
      <c r="A44" s="14" t="s">
        <v>115</v>
      </c>
      <c r="B44" s="14" t="s">
        <v>26</v>
      </c>
      <c r="C44" s="15">
        <v>3.3</v>
      </c>
      <c r="D44" s="14">
        <v>0.1</v>
      </c>
      <c r="E44" s="23">
        <f>ROUND(C44*D44,2)</f>
        <v>0.33</v>
      </c>
      <c r="F44" s="16">
        <v>0</v>
      </c>
      <c r="G44" s="23">
        <f>ROUND(E44*F44,2)</f>
        <v>0</v>
      </c>
      <c r="H44" s="23">
        <f>ROUND(E44-G44,2)</f>
        <v>0.33</v>
      </c>
    </row>
    <row r="45" spans="1:8" x14ac:dyDescent="0.3">
      <c r="A45" s="13" t="s">
        <v>61</v>
      </c>
      <c r="C45" s="23"/>
      <c r="E45" s="23"/>
    </row>
    <row r="46" spans="1:8" x14ac:dyDescent="0.3">
      <c r="A46" s="14" t="s">
        <v>184</v>
      </c>
      <c r="B46" s="14" t="s">
        <v>21</v>
      </c>
      <c r="C46" s="15">
        <v>8</v>
      </c>
      <c r="D46" s="14">
        <v>6.77</v>
      </c>
      <c r="E46" s="23">
        <f>ROUND(C46*D46,2)</f>
        <v>54.16</v>
      </c>
      <c r="F46" s="16">
        <v>0</v>
      </c>
      <c r="G46" s="23">
        <f>ROUND(E46*F46,2)</f>
        <v>0</v>
      </c>
      <c r="H46" s="23">
        <f>ROUND(E46-G46,2)</f>
        <v>54.16</v>
      </c>
    </row>
    <row r="47" spans="1:8" x14ac:dyDescent="0.3">
      <c r="A47" s="13" t="s">
        <v>131</v>
      </c>
      <c r="C47" s="23"/>
      <c r="E47" s="23"/>
    </row>
    <row r="48" spans="1:8" x14ac:dyDescent="0.3">
      <c r="A48" s="14" t="s">
        <v>185</v>
      </c>
      <c r="B48" s="14" t="s">
        <v>124</v>
      </c>
      <c r="C48" s="15">
        <v>0.35</v>
      </c>
      <c r="D48" s="14">
        <v>160</v>
      </c>
      <c r="E48" s="23">
        <f>ROUND(C48*D48,2)</f>
        <v>56</v>
      </c>
      <c r="F48" s="16">
        <v>0</v>
      </c>
      <c r="G48" s="23">
        <f>ROUND(E48*F48,2)</f>
        <v>0</v>
      </c>
      <c r="H48" s="23">
        <f>ROUND(E48-G48,2)</f>
        <v>56</v>
      </c>
    </row>
    <row r="49" spans="1:8" x14ac:dyDescent="0.3">
      <c r="A49" s="13" t="s">
        <v>186</v>
      </c>
      <c r="C49" s="23"/>
      <c r="E49" s="23"/>
    </row>
    <row r="50" spans="1:8" x14ac:dyDescent="0.3">
      <c r="A50" s="14" t="s">
        <v>187</v>
      </c>
      <c r="B50" s="14" t="s">
        <v>124</v>
      </c>
      <c r="C50" s="15">
        <v>0.4</v>
      </c>
      <c r="D50" s="14">
        <v>160</v>
      </c>
      <c r="E50" s="23">
        <f>ROUND(C50*D50,2)</f>
        <v>64</v>
      </c>
      <c r="F50" s="16">
        <v>0</v>
      </c>
      <c r="G50" s="23">
        <f>ROUND(E50*F50,2)</f>
        <v>0</v>
      </c>
      <c r="H50" s="23">
        <f>ROUND(E50-G50,2)</f>
        <v>64</v>
      </c>
    </row>
    <row r="51" spans="1:8" x14ac:dyDescent="0.3">
      <c r="A51" s="13" t="s">
        <v>99</v>
      </c>
      <c r="C51" s="23"/>
      <c r="E51" s="23"/>
    </row>
    <row r="52" spans="1:8" x14ac:dyDescent="0.3">
      <c r="A52" s="14" t="s">
        <v>188</v>
      </c>
      <c r="B52" s="14" t="s">
        <v>48</v>
      </c>
      <c r="C52" s="15">
        <v>4.5</v>
      </c>
      <c r="D52" s="14">
        <v>0.5</v>
      </c>
      <c r="E52" s="23">
        <f>ROUND(C52*D52,2)</f>
        <v>2.25</v>
      </c>
      <c r="F52" s="16">
        <v>0</v>
      </c>
      <c r="G52" s="23">
        <f>ROUND(E52*F52,2)</f>
        <v>0</v>
      </c>
      <c r="H52" s="23">
        <f>ROUND(E52-G52,2)</f>
        <v>2.25</v>
      </c>
    </row>
    <row r="53" spans="1:8" x14ac:dyDescent="0.3">
      <c r="A53" s="13" t="s">
        <v>116</v>
      </c>
      <c r="C53" s="23"/>
      <c r="E53" s="23"/>
    </row>
    <row r="54" spans="1:8" x14ac:dyDescent="0.3">
      <c r="A54" s="14" t="s">
        <v>189</v>
      </c>
      <c r="B54" s="14" t="s">
        <v>48</v>
      </c>
      <c r="C54" s="15">
        <v>8</v>
      </c>
      <c r="D54" s="14">
        <v>1</v>
      </c>
      <c r="E54" s="23">
        <f>ROUND(C54*D54,2)</f>
        <v>8</v>
      </c>
      <c r="F54" s="16">
        <v>0</v>
      </c>
      <c r="G54" s="23">
        <f>ROUND(E54*F54,2)</f>
        <v>0</v>
      </c>
      <c r="H54" s="23">
        <f>ROUND(E54-G54,2)</f>
        <v>8</v>
      </c>
    </row>
    <row r="55" spans="1:8" x14ac:dyDescent="0.3">
      <c r="A55" s="13" t="s">
        <v>118</v>
      </c>
      <c r="C55" s="23"/>
      <c r="E55" s="23"/>
    </row>
    <row r="56" spans="1:8" x14ac:dyDescent="0.3">
      <c r="A56" s="14" t="s">
        <v>119</v>
      </c>
      <c r="B56" s="14" t="s">
        <v>48</v>
      </c>
      <c r="C56" s="15">
        <v>10</v>
      </c>
      <c r="D56" s="14">
        <v>0.33300000000000002</v>
      </c>
      <c r="E56" s="23">
        <f>ROUND(C56*D56,2)</f>
        <v>3.33</v>
      </c>
      <c r="F56" s="16">
        <v>0</v>
      </c>
      <c r="G56" s="23">
        <f>ROUND(E56*F56,2)</f>
        <v>0</v>
      </c>
      <c r="H56" s="23">
        <f>ROUND(E56-G56,2)</f>
        <v>3.33</v>
      </c>
    </row>
    <row r="57" spans="1:8" x14ac:dyDescent="0.3">
      <c r="A57" s="13" t="s">
        <v>37</v>
      </c>
      <c r="C57" s="23"/>
      <c r="E57" s="23"/>
    </row>
    <row r="58" spans="1:8" x14ac:dyDescent="0.3">
      <c r="A58" s="14" t="s">
        <v>38</v>
      </c>
      <c r="B58" s="14" t="s">
        <v>39</v>
      </c>
      <c r="C58" s="15">
        <v>17.940000000000001</v>
      </c>
      <c r="D58" s="14">
        <v>0.52810000000000001</v>
      </c>
      <c r="E58" s="23">
        <f>ROUND(C58*D58,2)</f>
        <v>9.4700000000000006</v>
      </c>
      <c r="F58" s="16">
        <v>0</v>
      </c>
      <c r="G58" s="23">
        <f>ROUND(E58*F58,2)</f>
        <v>0</v>
      </c>
      <c r="H58" s="23">
        <f>ROUND(E58-G58,2)</f>
        <v>9.4700000000000006</v>
      </c>
    </row>
    <row r="59" spans="1:8" x14ac:dyDescent="0.3">
      <c r="A59" s="14" t="s">
        <v>134</v>
      </c>
      <c r="B59" s="14" t="s">
        <v>39</v>
      </c>
      <c r="C59" s="15">
        <v>17.940000000000001</v>
      </c>
      <c r="D59" s="14">
        <v>0.11</v>
      </c>
      <c r="E59" s="23">
        <f>ROUND(C59*D59,2)</f>
        <v>1.97</v>
      </c>
      <c r="F59" s="16">
        <v>0</v>
      </c>
      <c r="G59" s="23">
        <f>ROUND(E59*F59,2)</f>
        <v>0</v>
      </c>
      <c r="H59" s="23">
        <f>ROUND(E59-G59,2)</f>
        <v>1.97</v>
      </c>
    </row>
    <row r="60" spans="1:8" x14ac:dyDescent="0.3">
      <c r="A60" s="13" t="s">
        <v>40</v>
      </c>
      <c r="C60" s="23"/>
      <c r="E60" s="23"/>
    </row>
    <row r="61" spans="1:8" x14ac:dyDescent="0.3">
      <c r="A61" s="14" t="s">
        <v>41</v>
      </c>
      <c r="B61" s="14" t="s">
        <v>39</v>
      </c>
      <c r="C61" s="15">
        <v>9.06</v>
      </c>
      <c r="D61" s="14">
        <v>1.125</v>
      </c>
      <c r="E61" s="23">
        <f>ROUND(C61*D61,2)</f>
        <v>10.19</v>
      </c>
      <c r="F61" s="16">
        <v>0</v>
      </c>
      <c r="G61" s="23">
        <f>ROUND(E61*F61,2)</f>
        <v>0</v>
      </c>
      <c r="H61" s="23">
        <f>ROUND(E61-G61,2)</f>
        <v>10.19</v>
      </c>
    </row>
    <row r="62" spans="1:8" x14ac:dyDescent="0.3">
      <c r="A62" s="14" t="s">
        <v>42</v>
      </c>
      <c r="B62" s="14" t="s">
        <v>39</v>
      </c>
      <c r="C62" s="15">
        <v>9.06</v>
      </c>
      <c r="D62" s="14">
        <v>3.7499999999999999E-2</v>
      </c>
      <c r="E62" s="23">
        <f>ROUND(C62*D62,2)</f>
        <v>0.34</v>
      </c>
      <c r="F62" s="16">
        <v>0</v>
      </c>
      <c r="G62" s="23">
        <f>ROUND(E62*F62,2)</f>
        <v>0</v>
      </c>
      <c r="H62" s="23">
        <f>ROUND(E62-G62,2)</f>
        <v>0.34</v>
      </c>
    </row>
    <row r="63" spans="1:8" x14ac:dyDescent="0.3">
      <c r="A63" s="13" t="s">
        <v>43</v>
      </c>
      <c r="C63" s="23"/>
      <c r="E63" s="23"/>
    </row>
    <row r="64" spans="1:8" x14ac:dyDescent="0.3">
      <c r="A64" s="14" t="s">
        <v>41</v>
      </c>
      <c r="B64" s="14" t="s">
        <v>39</v>
      </c>
      <c r="C64" s="15">
        <v>9.06</v>
      </c>
      <c r="D64" s="14">
        <v>0.25</v>
      </c>
      <c r="E64" s="23">
        <f>ROUND(C64*D64,2)</f>
        <v>2.27</v>
      </c>
      <c r="F64" s="16">
        <v>0</v>
      </c>
      <c r="G64" s="23">
        <f>ROUND(E64*F64,2)</f>
        <v>0</v>
      </c>
      <c r="H64" s="23">
        <f>ROUND(E64-G64,2)</f>
        <v>2.27</v>
      </c>
    </row>
    <row r="65" spans="1:8" x14ac:dyDescent="0.3">
      <c r="A65" s="14" t="s">
        <v>42</v>
      </c>
      <c r="B65" s="14" t="s">
        <v>39</v>
      </c>
      <c r="C65" s="15">
        <v>9.06</v>
      </c>
      <c r="D65" s="14">
        <v>7.8600000000000003E-2</v>
      </c>
      <c r="E65" s="23">
        <f>ROUND(C65*D65,2)</f>
        <v>0.71</v>
      </c>
      <c r="F65" s="16">
        <v>0</v>
      </c>
      <c r="G65" s="23">
        <f>ROUND(E65*F65,2)</f>
        <v>0</v>
      </c>
      <c r="H65" s="23">
        <f>ROUND(E65-G65,2)</f>
        <v>0.71</v>
      </c>
    </row>
    <row r="66" spans="1:8" x14ac:dyDescent="0.3">
      <c r="A66" s="13" t="s">
        <v>100</v>
      </c>
      <c r="C66" s="23"/>
      <c r="E66" s="23"/>
    </row>
    <row r="67" spans="1:8" x14ac:dyDescent="0.3">
      <c r="A67" s="14" t="s">
        <v>41</v>
      </c>
      <c r="B67" s="14" t="s">
        <v>39</v>
      </c>
      <c r="C67" s="15">
        <v>9.06</v>
      </c>
      <c r="D67" s="14">
        <v>0.7</v>
      </c>
      <c r="E67" s="23">
        <f>ROUND(C67*D67,2)</f>
        <v>6.34</v>
      </c>
      <c r="F67" s="16">
        <v>0</v>
      </c>
      <c r="G67" s="23">
        <f>ROUND(E67*F67,2)</f>
        <v>0</v>
      </c>
      <c r="H67" s="23">
        <f>ROUND(E67-G67,2)</f>
        <v>6.34</v>
      </c>
    </row>
    <row r="68" spans="1:8" x14ac:dyDescent="0.3">
      <c r="A68" s="14" t="s">
        <v>44</v>
      </c>
      <c r="B68" s="14" t="s">
        <v>39</v>
      </c>
      <c r="C68" s="15">
        <v>17.95</v>
      </c>
      <c r="D68" s="14">
        <v>0.47960000000000003</v>
      </c>
      <c r="E68" s="23">
        <f>ROUND(C68*D68,2)</f>
        <v>8.61</v>
      </c>
      <c r="F68" s="16">
        <v>0</v>
      </c>
      <c r="G68" s="23">
        <f>ROUND(E68*F68,2)</f>
        <v>0</v>
      </c>
      <c r="H68" s="23">
        <f>ROUND(E68-G68,2)</f>
        <v>8.61</v>
      </c>
    </row>
    <row r="69" spans="1:8" x14ac:dyDescent="0.3">
      <c r="A69" s="13" t="s">
        <v>45</v>
      </c>
      <c r="C69" s="23"/>
      <c r="E69" s="23"/>
    </row>
    <row r="70" spans="1:8" x14ac:dyDescent="0.3">
      <c r="A70" s="14" t="s">
        <v>38</v>
      </c>
      <c r="B70" s="14" t="s">
        <v>19</v>
      </c>
      <c r="C70" s="15">
        <v>3.44</v>
      </c>
      <c r="D70" s="14">
        <v>7.4504999999999999</v>
      </c>
      <c r="E70" s="23">
        <f>ROUND(C70*D70,2)</f>
        <v>25.63</v>
      </c>
      <c r="F70" s="16">
        <v>0</v>
      </c>
      <c r="G70" s="23">
        <f>ROUND(E70*F70,2)</f>
        <v>0</v>
      </c>
      <c r="H70" s="23">
        <f>ROUND(E70-G70,2)</f>
        <v>25.63</v>
      </c>
    </row>
    <row r="71" spans="1:8" x14ac:dyDescent="0.3">
      <c r="A71" s="14" t="s">
        <v>134</v>
      </c>
      <c r="B71" s="14" t="s">
        <v>19</v>
      </c>
      <c r="C71" s="15">
        <v>3.44</v>
      </c>
      <c r="D71" s="14">
        <v>2.4064000000000001</v>
      </c>
      <c r="E71" s="23">
        <f>ROUND(C71*D71,2)</f>
        <v>8.2799999999999994</v>
      </c>
      <c r="F71" s="16">
        <v>0</v>
      </c>
      <c r="G71" s="23">
        <f>ROUND(E71*F71,2)</f>
        <v>0</v>
      </c>
      <c r="H71" s="23">
        <f>ROUND(E71-G71,2)</f>
        <v>8.2799999999999994</v>
      </c>
    </row>
    <row r="72" spans="1:8" x14ac:dyDescent="0.3">
      <c r="A72" s="14" t="s">
        <v>190</v>
      </c>
      <c r="B72" s="14" t="s">
        <v>19</v>
      </c>
      <c r="C72" s="15">
        <v>3.44</v>
      </c>
      <c r="D72" s="14">
        <v>18.736499999999999</v>
      </c>
      <c r="E72" s="23">
        <f>ROUND(C72*D72,2)</f>
        <v>64.45</v>
      </c>
      <c r="F72" s="16">
        <v>0</v>
      </c>
      <c r="G72" s="23">
        <f>ROUND(E72*F72,2)</f>
        <v>0</v>
      </c>
      <c r="H72" s="23">
        <f>ROUND(E72-G72,2)</f>
        <v>64.45</v>
      </c>
    </row>
    <row r="73" spans="1:8" x14ac:dyDescent="0.3">
      <c r="A73" s="13" t="s">
        <v>47</v>
      </c>
      <c r="C73" s="23"/>
      <c r="E73" s="23"/>
    </row>
    <row r="74" spans="1:8" x14ac:dyDescent="0.3">
      <c r="A74" s="14" t="s">
        <v>42</v>
      </c>
      <c r="B74" s="14" t="s">
        <v>48</v>
      </c>
      <c r="C74" s="15">
        <v>10.26</v>
      </c>
      <c r="D74" s="14">
        <v>1</v>
      </c>
      <c r="E74" s="23">
        <f>ROUND(C74*D74,2)</f>
        <v>10.26</v>
      </c>
      <c r="F74" s="16">
        <v>0</v>
      </c>
      <c r="G74" s="23">
        <f>ROUND(E74*F74,2)</f>
        <v>0</v>
      </c>
      <c r="H74" s="23">
        <f t="shared" ref="H74:H80" si="3">ROUND(E74-G74,2)</f>
        <v>10.26</v>
      </c>
    </row>
    <row r="75" spans="1:8" x14ac:dyDescent="0.3">
      <c r="A75" s="14" t="s">
        <v>38</v>
      </c>
      <c r="B75" s="14" t="s">
        <v>48</v>
      </c>
      <c r="C75" s="15">
        <v>5.39</v>
      </c>
      <c r="D75" s="14">
        <v>1</v>
      </c>
      <c r="E75" s="23">
        <f>ROUND(C75*D75,2)</f>
        <v>5.39</v>
      </c>
      <c r="F75" s="16">
        <v>0</v>
      </c>
      <c r="G75" s="23">
        <f>ROUND(E75*F75,2)</f>
        <v>0</v>
      </c>
      <c r="H75" s="23">
        <f t="shared" si="3"/>
        <v>5.39</v>
      </c>
    </row>
    <row r="76" spans="1:8" x14ac:dyDescent="0.3">
      <c r="A76" s="14" t="s">
        <v>134</v>
      </c>
      <c r="B76" s="14" t="s">
        <v>48</v>
      </c>
      <c r="C76" s="15">
        <v>6.42</v>
      </c>
      <c r="D76" s="14">
        <v>1</v>
      </c>
      <c r="E76" s="23">
        <f>ROUND(C76*D76,2)</f>
        <v>6.42</v>
      </c>
      <c r="F76" s="16">
        <v>0</v>
      </c>
      <c r="G76" s="23">
        <f>ROUND(E76*F76,2)</f>
        <v>0</v>
      </c>
      <c r="H76" s="23">
        <f t="shared" si="3"/>
        <v>6.42</v>
      </c>
    </row>
    <row r="77" spans="1:8" x14ac:dyDescent="0.3">
      <c r="A77" s="14" t="s">
        <v>190</v>
      </c>
      <c r="B77" s="14" t="s">
        <v>48</v>
      </c>
      <c r="C77" s="15">
        <v>13.96</v>
      </c>
      <c r="D77" s="14">
        <v>1</v>
      </c>
      <c r="E77" s="23">
        <f>ROUND(C77*D77,2)</f>
        <v>13.96</v>
      </c>
      <c r="F77" s="16">
        <v>0</v>
      </c>
      <c r="G77" s="23">
        <f>ROUND(E77*F77,2)</f>
        <v>0</v>
      </c>
      <c r="H77" s="23">
        <f t="shared" si="3"/>
        <v>13.96</v>
      </c>
    </row>
    <row r="78" spans="1:8" x14ac:dyDescent="0.3">
      <c r="A78" s="9" t="s">
        <v>49</v>
      </c>
      <c r="B78" s="9" t="s">
        <v>48</v>
      </c>
      <c r="C78" s="10">
        <v>28.08</v>
      </c>
      <c r="D78" s="9">
        <v>1</v>
      </c>
      <c r="E78" s="22">
        <f>ROUND(C78*D78,2)</f>
        <v>28.08</v>
      </c>
      <c r="F78" s="11">
        <v>0</v>
      </c>
      <c r="G78" s="22">
        <f>ROUND(E78*F78,2)</f>
        <v>0</v>
      </c>
      <c r="H78" s="22">
        <f t="shared" si="3"/>
        <v>28.08</v>
      </c>
    </row>
    <row r="79" spans="1:8" x14ac:dyDescent="0.3">
      <c r="A79" s="7" t="s">
        <v>50</v>
      </c>
      <c r="C79" s="23"/>
      <c r="E79" s="23">
        <f>SUM(E12:E78)</f>
        <v>947.24000000000035</v>
      </c>
      <c r="G79" s="12">
        <f>SUM(G12:G78)</f>
        <v>0</v>
      </c>
      <c r="H79" s="12">
        <f t="shared" si="3"/>
        <v>947.24</v>
      </c>
    </row>
    <row r="80" spans="1:8" x14ac:dyDescent="0.3">
      <c r="A80" s="7" t="s">
        <v>51</v>
      </c>
      <c r="C80" s="23"/>
      <c r="E80" s="23">
        <f>+E8-E79</f>
        <v>132.75999999999965</v>
      </c>
      <c r="G80" s="12">
        <f>+G8-G79</f>
        <v>0</v>
      </c>
      <c r="H80" s="12">
        <f t="shared" si="3"/>
        <v>132.76</v>
      </c>
    </row>
    <row r="81" spans="1:8" x14ac:dyDescent="0.3">
      <c r="A81" t="s">
        <v>12</v>
      </c>
      <c r="C81" s="23"/>
      <c r="E81" s="23"/>
    </row>
    <row r="82" spans="1:8" x14ac:dyDescent="0.3">
      <c r="A82" s="7" t="s">
        <v>52</v>
      </c>
      <c r="C82" s="23"/>
      <c r="E82" s="23"/>
    </row>
    <row r="83" spans="1:8" x14ac:dyDescent="0.3">
      <c r="A83" s="14" t="s">
        <v>42</v>
      </c>
      <c r="B83" s="14" t="s">
        <v>48</v>
      </c>
      <c r="C83" s="15">
        <v>29.37</v>
      </c>
      <c r="D83" s="14">
        <v>1</v>
      </c>
      <c r="E83" s="23">
        <f>ROUND(C83*D83,2)</f>
        <v>29.37</v>
      </c>
      <c r="F83" s="16">
        <v>0</v>
      </c>
      <c r="G83" s="23">
        <f>ROUND(E83*F83,2)</f>
        <v>0</v>
      </c>
      <c r="H83" s="23">
        <f t="shared" ref="H83:H89" si="4">ROUND(E83-G83,2)</f>
        <v>29.37</v>
      </c>
    </row>
    <row r="84" spans="1:8" x14ac:dyDescent="0.3">
      <c r="A84" s="14" t="s">
        <v>38</v>
      </c>
      <c r="B84" s="14" t="s">
        <v>48</v>
      </c>
      <c r="C84" s="15">
        <v>41.59</v>
      </c>
      <c r="D84" s="14">
        <v>1</v>
      </c>
      <c r="E84" s="23">
        <f>ROUND(C84*D84,2)</f>
        <v>41.59</v>
      </c>
      <c r="F84" s="16">
        <v>0</v>
      </c>
      <c r="G84" s="23">
        <f>ROUND(E84*F84,2)</f>
        <v>0</v>
      </c>
      <c r="H84" s="23">
        <f t="shared" si="4"/>
        <v>41.59</v>
      </c>
    </row>
    <row r="85" spans="1:8" x14ac:dyDescent="0.3">
      <c r="A85" s="14" t="s">
        <v>134</v>
      </c>
      <c r="B85" s="14" t="s">
        <v>48</v>
      </c>
      <c r="C85" s="15">
        <v>30.72</v>
      </c>
      <c r="D85" s="14">
        <v>1</v>
      </c>
      <c r="E85" s="23">
        <f>ROUND(C85*D85,2)</f>
        <v>30.72</v>
      </c>
      <c r="F85" s="16">
        <v>0</v>
      </c>
      <c r="G85" s="23">
        <f>ROUND(E85*F85,2)</f>
        <v>0</v>
      </c>
      <c r="H85" s="23">
        <f t="shared" si="4"/>
        <v>30.72</v>
      </c>
    </row>
    <row r="86" spans="1:8" x14ac:dyDescent="0.3">
      <c r="A86" s="9" t="s">
        <v>190</v>
      </c>
      <c r="B86" s="9" t="s">
        <v>48</v>
      </c>
      <c r="C86" s="10">
        <v>92.02</v>
      </c>
      <c r="D86" s="9">
        <v>1</v>
      </c>
      <c r="E86" s="22">
        <f>ROUND(C86*D86,2)</f>
        <v>92.02</v>
      </c>
      <c r="F86" s="11">
        <v>0</v>
      </c>
      <c r="G86" s="22">
        <f>ROUND(E86*F86,2)</f>
        <v>0</v>
      </c>
      <c r="H86" s="22">
        <f t="shared" si="4"/>
        <v>92.02</v>
      </c>
    </row>
    <row r="87" spans="1:8" x14ac:dyDescent="0.3">
      <c r="A87" s="7" t="s">
        <v>53</v>
      </c>
      <c r="C87" s="23"/>
      <c r="E87" s="23">
        <f>SUM(E83:E86)</f>
        <v>193.7</v>
      </c>
      <c r="G87" s="12">
        <f>SUM(G83:G86)</f>
        <v>0</v>
      </c>
      <c r="H87" s="12">
        <f t="shared" si="4"/>
        <v>193.7</v>
      </c>
    </row>
    <row r="88" spans="1:8" x14ac:dyDescent="0.3">
      <c r="A88" s="7" t="s">
        <v>54</v>
      </c>
      <c r="C88" s="23"/>
      <c r="E88" s="23">
        <f>+E79+E87</f>
        <v>1140.9400000000003</v>
      </c>
      <c r="G88" s="12">
        <f>+G79+G87</f>
        <v>0</v>
      </c>
      <c r="H88" s="12">
        <f t="shared" si="4"/>
        <v>1140.94</v>
      </c>
    </row>
    <row r="89" spans="1:8" x14ac:dyDescent="0.3">
      <c r="A89" s="7" t="s">
        <v>55</v>
      </c>
      <c r="C89" s="23"/>
      <c r="E89" s="23">
        <f>+E8-E88</f>
        <v>-60.940000000000282</v>
      </c>
      <c r="G89" s="12">
        <f>+G8-G88</f>
        <v>0</v>
      </c>
      <c r="H89" s="12">
        <f t="shared" si="4"/>
        <v>-60.94</v>
      </c>
    </row>
    <row r="90" spans="1:8" x14ac:dyDescent="0.3">
      <c r="A90" t="s">
        <v>120</v>
      </c>
      <c r="C90" s="23"/>
      <c r="E90" s="23"/>
    </row>
    <row r="91" spans="1:8" x14ac:dyDescent="0.3">
      <c r="A91" t="s">
        <v>425</v>
      </c>
      <c r="C91" s="23"/>
      <c r="E91" s="23"/>
    </row>
    <row r="92" spans="1:8" x14ac:dyDescent="0.3">
      <c r="A92" s="7" t="s">
        <v>121</v>
      </c>
      <c r="C92" s="23"/>
      <c r="E92" s="23"/>
    </row>
    <row r="93" spans="1:8" x14ac:dyDescent="0.3">
      <c r="A93" s="7" t="s">
        <v>122</v>
      </c>
      <c r="C93" s="23"/>
      <c r="E93" s="23"/>
    </row>
    <row r="94" spans="1:8" x14ac:dyDescent="0.3">
      <c r="A94" s="7"/>
      <c r="C94" s="23"/>
      <c r="E94" s="23"/>
    </row>
    <row r="98" spans="1:8" x14ac:dyDescent="0.3">
      <c r="A98" t="str" cm="1">
        <f t="array" aca="1" ref="A98" ca="1">MID(CELL("filename",A1),FIND("]",CELL("filename",A1))+1,256)</f>
        <v>rice3</v>
      </c>
    </row>
    <row r="99" spans="1:8" x14ac:dyDescent="0.3">
      <c r="A99" s="7" t="s">
        <v>50</v>
      </c>
      <c r="E99" s="25">
        <f>VLOOKUP(A99,$A$1:$H$98,5,FALSE)</f>
        <v>947.24000000000035</v>
      </c>
    </row>
    <row r="100" spans="1:8" x14ac:dyDescent="0.3">
      <c r="A100" s="7" t="s">
        <v>293</v>
      </c>
      <c r="E100" s="25">
        <f>VLOOKUP(A100,$A$1:$H$98,5,FALSE)</f>
        <v>193.7</v>
      </c>
    </row>
    <row r="101" spans="1:8" x14ac:dyDescent="0.3">
      <c r="A101" s="7" t="s">
        <v>294</v>
      </c>
      <c r="E101" s="25">
        <f t="shared" ref="E101:E102" si="5">VLOOKUP(A101,$A$1:$H$98,5,FALSE)</f>
        <v>1140.9400000000003</v>
      </c>
    </row>
    <row r="102" spans="1:8" x14ac:dyDescent="0.3">
      <c r="A102" s="7" t="s">
        <v>55</v>
      </c>
      <c r="E102" s="25">
        <f t="shared" si="5"/>
        <v>-60.940000000000282</v>
      </c>
    </row>
    <row r="104" spans="1:8" x14ac:dyDescent="0.3">
      <c r="A104" s="21" t="s">
        <v>255</v>
      </c>
    </row>
    <row r="105" spans="1:8" x14ac:dyDescent="0.3">
      <c r="A105" s="25">
        <f>E102</f>
        <v>-60.940000000000282</v>
      </c>
      <c r="B105" s="25">
        <f ca="1">C105-Calculator!$B$16</f>
        <v>4.6000000000000005</v>
      </c>
      <c r="C105" s="25">
        <f ca="1">D105-Calculator!$B$16</f>
        <v>4.9000000000000004</v>
      </c>
      <c r="D105" s="25">
        <f ca="1">E105-Calculator!$B$16</f>
        <v>5.2</v>
      </c>
      <c r="E105" s="25" cm="1">
        <f t="array" aca="1" ref="E105" ca="1">IF(MID(CELL("filename",A1),FIND("]",CELL("filename",A1))+1,256)=Calculator!AR2,Calculator!B15,5.5)</f>
        <v>5.5</v>
      </c>
      <c r="F105" s="25">
        <f ca="1">E105+Calculator!$B$16</f>
        <v>5.8</v>
      </c>
      <c r="G105" s="25">
        <f ca="1">F105+Calculator!$B$16</f>
        <v>6.1</v>
      </c>
      <c r="H105" s="25">
        <f ca="1">G105+Calculator!$B$16</f>
        <v>6.3999999999999995</v>
      </c>
    </row>
    <row r="106" spans="1:8" x14ac:dyDescent="0.3">
      <c r="A106">
        <f ca="1">A107-Calculator!$B$12</f>
        <v>205</v>
      </c>
      <c r="B106">
        <f t="dataTable" ref="B106:H112" dt2D="1" dtr="1" r1="C7" r2="D7" ca="1"/>
        <v>-197.94000000000028</v>
      </c>
      <c r="C106">
        <v>-136.44000000000028</v>
      </c>
      <c r="D106">
        <v>-74.940000000000282</v>
      </c>
      <c r="E106">
        <v>-13.440000000000282</v>
      </c>
      <c r="F106">
        <v>48.059999999999718</v>
      </c>
      <c r="G106">
        <v>109.55999999999972</v>
      </c>
      <c r="H106">
        <v>171.05999999999972</v>
      </c>
    </row>
    <row r="107" spans="1:8" x14ac:dyDescent="0.3">
      <c r="A107">
        <f ca="1">A108-Calculator!$B$12</f>
        <v>210</v>
      </c>
      <c r="B107">
        <v>-174.94000000000028</v>
      </c>
      <c r="C107">
        <v>-111.94000000000028</v>
      </c>
      <c r="D107">
        <v>-48.940000000000282</v>
      </c>
      <c r="E107">
        <v>14.059999999999718</v>
      </c>
      <c r="F107">
        <v>77.059999999999718</v>
      </c>
      <c r="G107">
        <v>140.05999999999972</v>
      </c>
      <c r="H107">
        <v>203.05999999999972</v>
      </c>
    </row>
    <row r="108" spans="1:8" x14ac:dyDescent="0.3">
      <c r="A108">
        <f ca="1">A109-Calculator!$B$12</f>
        <v>215</v>
      </c>
      <c r="B108">
        <v>-151.94000000000028</v>
      </c>
      <c r="C108">
        <v>-87.440000000000282</v>
      </c>
      <c r="D108">
        <v>-22.940000000000282</v>
      </c>
      <c r="E108">
        <v>41.559999999999718</v>
      </c>
      <c r="F108">
        <v>106.05999999999972</v>
      </c>
      <c r="G108">
        <v>170.55999999999972</v>
      </c>
      <c r="H108">
        <v>235.05999999999972</v>
      </c>
    </row>
    <row r="109" spans="1:8" x14ac:dyDescent="0.3">
      <c r="A109" cm="1">
        <f t="array" aca="1" ref="A109" ca="1">IF(MID(CELL("filename",A1),FIND("]",CELL("filename",A1))+1,256)=Calculator!AR2,Calculator!B11,220)</f>
        <v>220</v>
      </c>
      <c r="B109">
        <v>-128.94000000000028</v>
      </c>
      <c r="C109">
        <v>-62.940000000000282</v>
      </c>
      <c r="D109">
        <v>3.0599999999997181</v>
      </c>
      <c r="E109">
        <v>69.059999999999718</v>
      </c>
      <c r="F109">
        <v>135.05999999999972</v>
      </c>
      <c r="G109">
        <v>201.05999999999972</v>
      </c>
      <c r="H109">
        <v>267.05999999999972</v>
      </c>
    </row>
    <row r="110" spans="1:8" x14ac:dyDescent="0.3">
      <c r="A110">
        <f ca="1">A109+Calculator!$B$12</f>
        <v>225</v>
      </c>
      <c r="B110">
        <v>-105.94000000000028</v>
      </c>
      <c r="C110">
        <v>-38.440000000000282</v>
      </c>
      <c r="D110">
        <v>29.059999999999718</v>
      </c>
      <c r="E110">
        <v>96.559999999999718</v>
      </c>
      <c r="F110">
        <v>164.05999999999972</v>
      </c>
      <c r="G110">
        <v>231.55999999999972</v>
      </c>
      <c r="H110">
        <v>299.05999999999972</v>
      </c>
    </row>
    <row r="111" spans="1:8" x14ac:dyDescent="0.3">
      <c r="A111">
        <f ca="1">A110+Calculator!$B$12</f>
        <v>230</v>
      </c>
      <c r="B111">
        <v>-82.940000000000282</v>
      </c>
      <c r="C111">
        <v>-13.940000000000282</v>
      </c>
      <c r="D111">
        <v>55.059999999999718</v>
      </c>
      <c r="E111">
        <v>124.05999999999972</v>
      </c>
      <c r="F111">
        <v>193.05999999999972</v>
      </c>
      <c r="G111">
        <v>262.05999999999972</v>
      </c>
      <c r="H111">
        <v>331.05999999999972</v>
      </c>
    </row>
    <row r="112" spans="1:8" x14ac:dyDescent="0.3">
      <c r="A112">
        <f ca="1">A111+Calculator!$B$12</f>
        <v>235</v>
      </c>
      <c r="B112">
        <v>-59.940000000000282</v>
      </c>
      <c r="C112">
        <v>10.559999999999718</v>
      </c>
      <c r="D112">
        <v>81.059999999999718</v>
      </c>
      <c r="E112">
        <v>151.55999999999972</v>
      </c>
      <c r="F112">
        <v>222.05999999999972</v>
      </c>
      <c r="G112">
        <v>292.55999999999972</v>
      </c>
      <c r="H112">
        <v>363.05999999999972</v>
      </c>
    </row>
    <row r="115" spans="1:8" x14ac:dyDescent="0.3">
      <c r="A115" s="21" t="s">
        <v>256</v>
      </c>
    </row>
    <row r="116" spans="1:8" x14ac:dyDescent="0.3">
      <c r="A116" s="25">
        <f>E102</f>
        <v>-60.940000000000282</v>
      </c>
      <c r="B116" s="25">
        <f ca="1">C116-Calculator!$B$29</f>
        <v>5.2000000000000011</v>
      </c>
      <c r="C116" s="25">
        <f ca="1">D116-Calculator!$B$29</f>
        <v>5.3000000000000007</v>
      </c>
      <c r="D116" s="25">
        <f ca="1">E116-Calculator!$B$29</f>
        <v>5.4</v>
      </c>
      <c r="E116" s="25" cm="1">
        <f t="array" aca="1" ref="E116" ca="1">IF(MID(CELL("filename",A1),FIND("]",CELL("filename",A1))+1,256)=Calculator!AS2,Calculator!B28,5.5)</f>
        <v>5.5</v>
      </c>
      <c r="F116" s="25">
        <f ca="1">E116+Calculator!$B$29</f>
        <v>5.6</v>
      </c>
      <c r="G116" s="25">
        <f ca="1">F116+Calculator!$B$29</f>
        <v>5.6999999999999993</v>
      </c>
      <c r="H116" s="25">
        <f ca="1">G116+Calculator!$B$29</f>
        <v>5.7999999999999989</v>
      </c>
    </row>
    <row r="117" spans="1:8" x14ac:dyDescent="0.3">
      <c r="A117">
        <f ca="1">A118-Calculator!$B$25</f>
        <v>205</v>
      </c>
      <c r="B117">
        <f t="dataTable" ref="B117:H123" dt2D="1" dtr="1" r1="C7" r2="D7" ca="1"/>
        <v>-74.940000000000282</v>
      </c>
      <c r="C117">
        <v>-54.440000000000282</v>
      </c>
      <c r="D117">
        <v>-33.940000000000282</v>
      </c>
      <c r="E117">
        <v>-13.440000000000282</v>
      </c>
      <c r="F117">
        <v>7.0599999999997181</v>
      </c>
      <c r="G117">
        <v>27.559999999999718</v>
      </c>
      <c r="H117">
        <v>48.059999999999718</v>
      </c>
    </row>
    <row r="118" spans="1:8" x14ac:dyDescent="0.3">
      <c r="A118">
        <f ca="1">A119-Calculator!$B$25</f>
        <v>210</v>
      </c>
      <c r="B118">
        <v>-48.940000000000282</v>
      </c>
      <c r="C118">
        <v>-27.940000000000282</v>
      </c>
      <c r="D118">
        <v>-6.9400000000002819</v>
      </c>
      <c r="E118">
        <v>14.059999999999718</v>
      </c>
      <c r="F118">
        <v>35.059999999999718</v>
      </c>
      <c r="G118">
        <v>56.059999999999718</v>
      </c>
      <c r="H118">
        <v>77.059999999999718</v>
      </c>
    </row>
    <row r="119" spans="1:8" x14ac:dyDescent="0.3">
      <c r="A119">
        <f ca="1">A120-Calculator!$B$25</f>
        <v>215</v>
      </c>
      <c r="B119">
        <v>-22.940000000000282</v>
      </c>
      <c r="C119">
        <v>-1.4400000000002819</v>
      </c>
      <c r="D119">
        <v>20.059999999999718</v>
      </c>
      <c r="E119">
        <v>41.559999999999718</v>
      </c>
      <c r="F119">
        <v>63.059999999999718</v>
      </c>
      <c r="G119">
        <v>84.559999999999718</v>
      </c>
      <c r="H119">
        <v>106.05999999999972</v>
      </c>
    </row>
    <row r="120" spans="1:8" x14ac:dyDescent="0.3">
      <c r="A120" cm="1">
        <f t="array" aca="1" ref="A120" ca="1">IF(MID(CELL("filename",A1),FIND("]",CELL("filename",A1))+1,256)=Calculator!AS2,Calculator!B24,220)</f>
        <v>220</v>
      </c>
      <c r="B120">
        <v>3.0599999999997181</v>
      </c>
      <c r="C120">
        <v>25.059999999999718</v>
      </c>
      <c r="D120">
        <v>47.059999999999718</v>
      </c>
      <c r="E120">
        <v>69.059999999999718</v>
      </c>
      <c r="F120">
        <v>91.059999999999718</v>
      </c>
      <c r="G120">
        <v>113.05999999999972</v>
      </c>
      <c r="H120">
        <v>135.05999999999972</v>
      </c>
    </row>
    <row r="121" spans="1:8" x14ac:dyDescent="0.3">
      <c r="A121">
        <f ca="1">A120+Calculator!$B$25</f>
        <v>225</v>
      </c>
      <c r="B121">
        <v>29.059999999999718</v>
      </c>
      <c r="C121">
        <v>51.559999999999718</v>
      </c>
      <c r="D121">
        <v>74.059999999999718</v>
      </c>
      <c r="E121">
        <v>96.559999999999718</v>
      </c>
      <c r="F121">
        <v>119.05999999999972</v>
      </c>
      <c r="G121">
        <v>141.55999999999972</v>
      </c>
      <c r="H121">
        <v>164.05999999999972</v>
      </c>
    </row>
    <row r="122" spans="1:8" x14ac:dyDescent="0.3">
      <c r="A122">
        <f ca="1">A121+Calculator!$B$25</f>
        <v>230</v>
      </c>
      <c r="B122">
        <v>55.059999999999718</v>
      </c>
      <c r="C122">
        <v>78.059999999999718</v>
      </c>
      <c r="D122">
        <v>101.05999999999972</v>
      </c>
      <c r="E122">
        <v>124.05999999999972</v>
      </c>
      <c r="F122">
        <v>147.05999999999972</v>
      </c>
      <c r="G122">
        <v>170.05999999999972</v>
      </c>
      <c r="H122">
        <v>193.05999999999972</v>
      </c>
    </row>
    <row r="123" spans="1:8" x14ac:dyDescent="0.3">
      <c r="A123">
        <f ca="1">A122+Calculator!$B$25</f>
        <v>235</v>
      </c>
      <c r="B123">
        <v>81.059999999999718</v>
      </c>
      <c r="C123">
        <v>104.55999999999972</v>
      </c>
      <c r="D123">
        <v>128.05999999999972</v>
      </c>
      <c r="E123">
        <v>151.55999999999972</v>
      </c>
      <c r="F123">
        <v>175.05999999999972</v>
      </c>
      <c r="G123">
        <v>198.55999999999972</v>
      </c>
      <c r="H123">
        <v>222.05999999999972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50BB4-7141-4382-BE6D-B65E37DF7AD1}">
  <dimension ref="A1:H123"/>
  <sheetViews>
    <sheetView topLeftCell="A103" workbookViewId="0">
      <selection activeCell="A116" sqref="A116:H123"/>
    </sheetView>
  </sheetViews>
  <sheetFormatPr defaultRowHeight="14.4" x14ac:dyDescent="0.3"/>
  <cols>
    <col min="1" max="1" width="25.6640625" customWidth="1"/>
    <col min="5" max="5" width="11" customWidth="1"/>
    <col min="8" max="8" width="11" customWidth="1"/>
  </cols>
  <sheetData>
    <row r="1" spans="1:8" x14ac:dyDescent="0.3">
      <c r="A1" s="80" t="s">
        <v>160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192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451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98</v>
      </c>
      <c r="B7" s="9" t="s">
        <v>124</v>
      </c>
      <c r="C7" s="28">
        <f>IF(Calculator!B7="Rice",Calculator!B15,IF(Calculator!B20="Rice",Calculator!B28,6.75))</f>
        <v>6.75</v>
      </c>
      <c r="D7" s="29">
        <f>IF(Calculator!B7="Rice",Calculator!B11,IF(Calculator!B20="Rice",Calculator!B24,160))</f>
        <v>160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3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5.5</v>
      </c>
      <c r="E12" s="23">
        <f>ROUND(C12*D12,2)</f>
        <v>44.61</v>
      </c>
      <c r="F12" s="16">
        <v>0</v>
      </c>
      <c r="G12" s="23">
        <f>ROUND(E12*F12,2)</f>
        <v>0</v>
      </c>
      <c r="H12" s="23">
        <f>ROUND(E12-G12,2)</f>
        <v>44.61</v>
      </c>
    </row>
    <row r="13" spans="1:8" x14ac:dyDescent="0.3">
      <c r="A13" s="14" t="s">
        <v>57</v>
      </c>
      <c r="B13" s="14" t="s">
        <v>16</v>
      </c>
      <c r="C13" s="15">
        <v>6.87</v>
      </c>
      <c r="D13" s="14">
        <v>1.3</v>
      </c>
      <c r="E13" s="23">
        <f>ROUND(C13*D13,2)</f>
        <v>8.93</v>
      </c>
      <c r="F13" s="16">
        <v>0</v>
      </c>
      <c r="G13" s="23">
        <f>ROUND(E13*F13,2)</f>
        <v>0</v>
      </c>
      <c r="H13" s="23">
        <f>ROUND(E13-G13,2)</f>
        <v>8.93</v>
      </c>
    </row>
    <row r="14" spans="1:8" x14ac:dyDescent="0.3">
      <c r="A14" s="13" t="s">
        <v>20</v>
      </c>
      <c r="C14" s="23"/>
      <c r="E14" s="23"/>
    </row>
    <row r="15" spans="1:8" x14ac:dyDescent="0.3">
      <c r="A15" s="14" t="s">
        <v>167</v>
      </c>
      <c r="B15" s="14" t="s">
        <v>21</v>
      </c>
      <c r="C15" s="15">
        <v>26</v>
      </c>
      <c r="D15" s="14">
        <v>0.5</v>
      </c>
      <c r="E15" s="23">
        <f>ROUND(C15*D15,2)</f>
        <v>13</v>
      </c>
      <c r="F15" s="16">
        <v>0</v>
      </c>
      <c r="G15" s="23">
        <f>ROUND(E15*F15,2)</f>
        <v>0</v>
      </c>
      <c r="H15" s="23">
        <f>ROUND(E15-G15,2)</f>
        <v>13</v>
      </c>
    </row>
    <row r="16" spans="1:8" x14ac:dyDescent="0.3">
      <c r="A16" s="14" t="s">
        <v>154</v>
      </c>
      <c r="B16" s="14" t="s">
        <v>21</v>
      </c>
      <c r="C16" s="15">
        <v>47.21</v>
      </c>
      <c r="D16" s="14">
        <v>0.5</v>
      </c>
      <c r="E16" s="23">
        <f>ROUND(C16*D16,2)</f>
        <v>23.61</v>
      </c>
      <c r="F16" s="16">
        <v>0</v>
      </c>
      <c r="G16" s="23">
        <f>ROUND(E16*F16,2)</f>
        <v>0</v>
      </c>
      <c r="H16" s="23">
        <f>ROUND(E16-G16,2)</f>
        <v>23.61</v>
      </c>
    </row>
    <row r="17" spans="1:8" x14ac:dyDescent="0.3">
      <c r="A17" s="14" t="s">
        <v>168</v>
      </c>
      <c r="B17" s="14" t="s">
        <v>21</v>
      </c>
      <c r="C17" s="15">
        <v>31.69</v>
      </c>
      <c r="D17" s="14">
        <v>5.77</v>
      </c>
      <c r="E17" s="23">
        <f>ROUND(C17*D17,2)</f>
        <v>182.85</v>
      </c>
      <c r="F17" s="16">
        <v>0</v>
      </c>
      <c r="G17" s="23">
        <f>ROUND(E17*F17,2)</f>
        <v>0</v>
      </c>
      <c r="H17" s="23">
        <f>ROUND(E17-G17,2)</f>
        <v>182.85</v>
      </c>
    </row>
    <row r="18" spans="1:8" x14ac:dyDescent="0.3">
      <c r="A18" s="14" t="s">
        <v>169</v>
      </c>
      <c r="B18" s="14" t="s">
        <v>26</v>
      </c>
      <c r="C18" s="15">
        <v>18</v>
      </c>
      <c r="D18" s="14">
        <v>0.75</v>
      </c>
      <c r="E18" s="23">
        <f>ROUND(C18*D18,2)</f>
        <v>13.5</v>
      </c>
      <c r="F18" s="16">
        <v>0</v>
      </c>
      <c r="G18" s="23">
        <f>ROUND(E18*F18,2)</f>
        <v>0</v>
      </c>
      <c r="H18" s="23">
        <f>ROUND(E18-G18,2)</f>
        <v>13.5</v>
      </c>
    </row>
    <row r="19" spans="1:8" x14ac:dyDescent="0.3">
      <c r="A19" s="13" t="s">
        <v>23</v>
      </c>
      <c r="C19" s="23"/>
      <c r="E19" s="23"/>
    </row>
    <row r="20" spans="1:8" x14ac:dyDescent="0.3">
      <c r="A20" s="14" t="s">
        <v>394</v>
      </c>
      <c r="B20" s="14" t="s">
        <v>18</v>
      </c>
      <c r="C20" s="15">
        <v>2.52</v>
      </c>
      <c r="D20" s="14">
        <v>10</v>
      </c>
      <c r="E20" s="23">
        <f>ROUND(C20*D20,2)</f>
        <v>25.2</v>
      </c>
      <c r="F20" s="16">
        <v>0</v>
      </c>
      <c r="G20" s="23">
        <f>ROUND(E20*F20,2)</f>
        <v>0</v>
      </c>
      <c r="H20" s="23">
        <f>ROUND(E20-G20,2)</f>
        <v>25.2</v>
      </c>
    </row>
    <row r="21" spans="1:8" x14ac:dyDescent="0.3">
      <c r="A21" s="13" t="s">
        <v>24</v>
      </c>
      <c r="C21" s="23"/>
      <c r="E21" s="23"/>
    </row>
    <row r="22" spans="1:8" x14ac:dyDescent="0.3">
      <c r="A22" s="14" t="s">
        <v>25</v>
      </c>
      <c r="B22" s="14" t="s">
        <v>18</v>
      </c>
      <c r="C22" s="15">
        <v>0.25</v>
      </c>
      <c r="D22" s="14">
        <v>80</v>
      </c>
      <c r="E22" s="23">
        <f t="shared" ref="E22:E29" si="0">ROUND(C22*D22,2)</f>
        <v>20</v>
      </c>
      <c r="F22" s="16">
        <v>0</v>
      </c>
      <c r="G22" s="23">
        <f t="shared" ref="G22:G29" si="1">ROUND(E22*F22,2)</f>
        <v>0</v>
      </c>
      <c r="H22" s="23">
        <f t="shared" ref="H22:H29" si="2">ROUND(E22-G22,2)</f>
        <v>20</v>
      </c>
    </row>
    <row r="23" spans="1:8" x14ac:dyDescent="0.3">
      <c r="A23" s="14" t="s">
        <v>138</v>
      </c>
      <c r="B23" s="14" t="s">
        <v>26</v>
      </c>
      <c r="C23" s="15">
        <v>2.72</v>
      </c>
      <c r="D23" s="14">
        <v>2</v>
      </c>
      <c r="E23" s="23">
        <f t="shared" si="0"/>
        <v>5.44</v>
      </c>
      <c r="F23" s="16">
        <v>0</v>
      </c>
      <c r="G23" s="23">
        <f t="shared" si="1"/>
        <v>0</v>
      </c>
      <c r="H23" s="23">
        <f t="shared" si="2"/>
        <v>5.44</v>
      </c>
    </row>
    <row r="24" spans="1:8" x14ac:dyDescent="0.3">
      <c r="A24" s="14" t="s">
        <v>170</v>
      </c>
      <c r="B24" s="14" t="s">
        <v>26</v>
      </c>
      <c r="C24" s="15">
        <v>17.5</v>
      </c>
      <c r="D24" s="14">
        <v>1.3</v>
      </c>
      <c r="E24" s="23">
        <f t="shared" si="0"/>
        <v>22.75</v>
      </c>
      <c r="F24" s="16">
        <v>0</v>
      </c>
      <c r="G24" s="23">
        <f t="shared" si="1"/>
        <v>0</v>
      </c>
      <c r="H24" s="23">
        <f t="shared" si="2"/>
        <v>22.75</v>
      </c>
    </row>
    <row r="25" spans="1:8" x14ac:dyDescent="0.3">
      <c r="A25" s="14" t="s">
        <v>171</v>
      </c>
      <c r="B25" s="14" t="s">
        <v>18</v>
      </c>
      <c r="C25" s="15">
        <v>7.91</v>
      </c>
      <c r="D25" s="14">
        <v>3</v>
      </c>
      <c r="E25" s="23">
        <f t="shared" si="0"/>
        <v>23.73</v>
      </c>
      <c r="F25" s="16">
        <v>0</v>
      </c>
      <c r="G25" s="23">
        <f t="shared" si="1"/>
        <v>0</v>
      </c>
      <c r="H25" s="23">
        <f t="shared" si="2"/>
        <v>23.73</v>
      </c>
    </row>
    <row r="26" spans="1:8" x14ac:dyDescent="0.3">
      <c r="A26" s="14" t="s">
        <v>172</v>
      </c>
      <c r="B26" s="14" t="s">
        <v>18</v>
      </c>
      <c r="C26" s="15">
        <v>45.96</v>
      </c>
      <c r="D26" s="14">
        <v>0.5</v>
      </c>
      <c r="E26" s="23">
        <f t="shared" si="0"/>
        <v>22.98</v>
      </c>
      <c r="F26" s="16">
        <v>0</v>
      </c>
      <c r="G26" s="23">
        <f t="shared" si="1"/>
        <v>0</v>
      </c>
      <c r="H26" s="23">
        <f t="shared" si="2"/>
        <v>22.98</v>
      </c>
    </row>
    <row r="27" spans="1:8" x14ac:dyDescent="0.3">
      <c r="A27" s="14" t="s">
        <v>173</v>
      </c>
      <c r="B27" s="14" t="s">
        <v>26</v>
      </c>
      <c r="C27" s="15">
        <v>17.5</v>
      </c>
      <c r="D27" s="14">
        <v>2</v>
      </c>
      <c r="E27" s="23">
        <f t="shared" si="0"/>
        <v>35</v>
      </c>
      <c r="F27" s="16">
        <v>0</v>
      </c>
      <c r="G27" s="23">
        <f t="shared" si="1"/>
        <v>0</v>
      </c>
      <c r="H27" s="23">
        <f t="shared" si="2"/>
        <v>35</v>
      </c>
    </row>
    <row r="28" spans="1:8" x14ac:dyDescent="0.3">
      <c r="A28" s="14" t="s">
        <v>174</v>
      </c>
      <c r="B28" s="14" t="s">
        <v>18</v>
      </c>
      <c r="C28" s="15">
        <v>19.5</v>
      </c>
      <c r="D28" s="14">
        <v>0.67</v>
      </c>
      <c r="E28" s="23">
        <f t="shared" si="0"/>
        <v>13.07</v>
      </c>
      <c r="F28" s="16">
        <v>0</v>
      </c>
      <c r="G28" s="23">
        <f t="shared" si="1"/>
        <v>0</v>
      </c>
      <c r="H28" s="23">
        <f t="shared" si="2"/>
        <v>13.07</v>
      </c>
    </row>
    <row r="29" spans="1:8" x14ac:dyDescent="0.3">
      <c r="A29" s="14" t="s">
        <v>175</v>
      </c>
      <c r="B29" s="14" t="s">
        <v>18</v>
      </c>
      <c r="C29" s="15">
        <v>2.54</v>
      </c>
      <c r="D29" s="14">
        <v>7.5</v>
      </c>
      <c r="E29" s="23">
        <f t="shared" si="0"/>
        <v>19.05</v>
      </c>
      <c r="F29" s="16">
        <v>0</v>
      </c>
      <c r="G29" s="23">
        <f t="shared" si="1"/>
        <v>0</v>
      </c>
      <c r="H29" s="23">
        <f t="shared" si="2"/>
        <v>19.05</v>
      </c>
    </row>
    <row r="30" spans="1:8" x14ac:dyDescent="0.3">
      <c r="A30" s="13" t="s">
        <v>27</v>
      </c>
      <c r="C30" s="23"/>
      <c r="E30" s="23"/>
    </row>
    <row r="31" spans="1:8" x14ac:dyDescent="0.3">
      <c r="A31" s="14" t="s">
        <v>421</v>
      </c>
      <c r="B31" s="14" t="s">
        <v>18</v>
      </c>
      <c r="C31" s="15">
        <v>1.1299999999999999</v>
      </c>
      <c r="D31" s="14">
        <v>8</v>
      </c>
      <c r="E31" s="23">
        <f>ROUND(C31*D31,2)</f>
        <v>9.0399999999999991</v>
      </c>
      <c r="F31" s="16">
        <v>0</v>
      </c>
      <c r="G31" s="23">
        <f>ROUND(E31*F31,2)</f>
        <v>0</v>
      </c>
      <c r="H31" s="23">
        <f>ROUND(E31-G31,2)</f>
        <v>9.0399999999999991</v>
      </c>
    </row>
    <row r="32" spans="1:8" x14ac:dyDescent="0.3">
      <c r="A32" s="14" t="s">
        <v>450</v>
      </c>
      <c r="B32" s="14" t="s">
        <v>18</v>
      </c>
      <c r="C32" s="15">
        <v>3.02</v>
      </c>
      <c r="D32" s="14">
        <v>0.6</v>
      </c>
      <c r="E32" s="23">
        <f>ROUND(C32*D32,2)</f>
        <v>1.81</v>
      </c>
      <c r="F32" s="16">
        <v>0</v>
      </c>
      <c r="G32" s="23">
        <f>ROUND(E32*F32,2)</f>
        <v>0</v>
      </c>
      <c r="H32" s="23">
        <f>ROUND(E32-G32,2)</f>
        <v>1.81</v>
      </c>
    </row>
    <row r="33" spans="1:8" x14ac:dyDescent="0.3">
      <c r="A33" s="13" t="s">
        <v>33</v>
      </c>
      <c r="C33" s="23"/>
      <c r="E33" s="23"/>
    </row>
    <row r="34" spans="1:8" x14ac:dyDescent="0.3">
      <c r="A34" s="14" t="s">
        <v>176</v>
      </c>
      <c r="B34" s="14" t="s">
        <v>29</v>
      </c>
      <c r="C34" s="15">
        <v>0.33</v>
      </c>
      <c r="D34" s="14">
        <v>75</v>
      </c>
      <c r="E34" s="23">
        <f>ROUND(C34*D34,2)</f>
        <v>24.75</v>
      </c>
      <c r="F34" s="16">
        <v>0</v>
      </c>
      <c r="G34" s="23">
        <f>ROUND(E34*F34,2)</f>
        <v>0</v>
      </c>
      <c r="H34" s="23">
        <f>ROUND(E34-G34,2)</f>
        <v>24.75</v>
      </c>
    </row>
    <row r="35" spans="1:8" x14ac:dyDescent="0.3">
      <c r="A35" s="14" t="s">
        <v>177</v>
      </c>
      <c r="B35" s="14" t="s">
        <v>178</v>
      </c>
      <c r="C35" s="15">
        <v>0.28999999999999998</v>
      </c>
      <c r="D35" s="14">
        <v>75</v>
      </c>
      <c r="E35" s="23">
        <f>ROUND(C35*D35,2)</f>
        <v>21.75</v>
      </c>
      <c r="F35" s="16">
        <v>0</v>
      </c>
      <c r="G35" s="23">
        <f>ROUND(E35*F35,2)</f>
        <v>0</v>
      </c>
      <c r="H35" s="23">
        <f>ROUND(E35-G35,2)</f>
        <v>21.75</v>
      </c>
    </row>
    <row r="36" spans="1:8" x14ac:dyDescent="0.3">
      <c r="A36" s="13" t="s">
        <v>114</v>
      </c>
      <c r="C36" s="23"/>
      <c r="E36" s="23"/>
    </row>
    <row r="37" spans="1:8" x14ac:dyDescent="0.3">
      <c r="A37" s="14" t="s">
        <v>180</v>
      </c>
      <c r="B37" s="14" t="s">
        <v>26</v>
      </c>
      <c r="C37" s="15">
        <v>5</v>
      </c>
      <c r="D37" s="14">
        <v>0.5</v>
      </c>
      <c r="E37" s="23">
        <f>ROUND(C37*D37,2)</f>
        <v>2.5</v>
      </c>
      <c r="F37" s="16">
        <v>0</v>
      </c>
      <c r="G37" s="23">
        <f>ROUND(E37*F37,2)</f>
        <v>0</v>
      </c>
      <c r="H37" s="23">
        <f>ROUND(E37-G37,2)</f>
        <v>2.5</v>
      </c>
    </row>
    <row r="38" spans="1:8" x14ac:dyDescent="0.3">
      <c r="A38" s="14" t="s">
        <v>181</v>
      </c>
      <c r="B38" s="14" t="s">
        <v>26</v>
      </c>
      <c r="C38" s="15">
        <v>1.34</v>
      </c>
      <c r="D38" s="14">
        <v>1.5</v>
      </c>
      <c r="E38" s="23">
        <f>ROUND(C38*D38,2)</f>
        <v>2.0099999999999998</v>
      </c>
      <c r="F38" s="16">
        <v>0</v>
      </c>
      <c r="G38" s="23">
        <f>ROUND(E38*F38,2)</f>
        <v>0</v>
      </c>
      <c r="H38" s="23">
        <f>ROUND(E38-G38,2)</f>
        <v>2.0099999999999998</v>
      </c>
    </row>
    <row r="39" spans="1:8" x14ac:dyDescent="0.3">
      <c r="A39" s="14" t="s">
        <v>182</v>
      </c>
      <c r="B39" s="14" t="s">
        <v>26</v>
      </c>
      <c r="C39" s="15">
        <v>6.88</v>
      </c>
      <c r="D39" s="14">
        <v>0.5</v>
      </c>
      <c r="E39" s="23">
        <f>ROUND(C39*D39,2)</f>
        <v>3.44</v>
      </c>
      <c r="F39" s="16">
        <v>0</v>
      </c>
      <c r="G39" s="23">
        <f>ROUND(E39*F39,2)</f>
        <v>0</v>
      </c>
      <c r="H39" s="23">
        <f>ROUND(E39-G39,2)</f>
        <v>3.44</v>
      </c>
    </row>
    <row r="40" spans="1:8" x14ac:dyDescent="0.3">
      <c r="A40" s="14" t="s">
        <v>183</v>
      </c>
      <c r="B40" s="14" t="s">
        <v>26</v>
      </c>
      <c r="C40" s="15">
        <v>2.86</v>
      </c>
      <c r="D40" s="14">
        <v>0.5</v>
      </c>
      <c r="E40" s="23">
        <f>ROUND(C40*D40,2)</f>
        <v>1.43</v>
      </c>
      <c r="F40" s="16">
        <v>0</v>
      </c>
      <c r="G40" s="23">
        <f>ROUND(E40*F40,2)</f>
        <v>0</v>
      </c>
      <c r="H40" s="23">
        <f>ROUND(E40-G40,2)</f>
        <v>1.43</v>
      </c>
    </row>
    <row r="41" spans="1:8" x14ac:dyDescent="0.3">
      <c r="A41" s="14" t="s">
        <v>115</v>
      </c>
      <c r="B41" s="14" t="s">
        <v>26</v>
      </c>
      <c r="C41" s="15">
        <v>3.3</v>
      </c>
      <c r="D41" s="14">
        <v>0.1</v>
      </c>
      <c r="E41" s="23">
        <f>ROUND(C41*D41,2)</f>
        <v>0.33</v>
      </c>
      <c r="F41" s="16">
        <v>0</v>
      </c>
      <c r="G41" s="23">
        <f>ROUND(E41*F41,2)</f>
        <v>0</v>
      </c>
      <c r="H41" s="23">
        <f>ROUND(E41-G41,2)</f>
        <v>0.33</v>
      </c>
    </row>
    <row r="42" spans="1:8" x14ac:dyDescent="0.3">
      <c r="A42" s="13" t="s">
        <v>61</v>
      </c>
      <c r="C42" s="23"/>
      <c r="E42" s="23"/>
    </row>
    <row r="43" spans="1:8" x14ac:dyDescent="0.3">
      <c r="A43" s="14" t="s">
        <v>184</v>
      </c>
      <c r="B43" s="14" t="s">
        <v>21</v>
      </c>
      <c r="C43" s="15">
        <v>8</v>
      </c>
      <c r="D43" s="14">
        <v>6.77</v>
      </c>
      <c r="E43" s="23">
        <f>ROUND(C43*D43,2)</f>
        <v>54.16</v>
      </c>
      <c r="F43" s="16">
        <v>0</v>
      </c>
      <c r="G43" s="23">
        <f>ROUND(E43*F43,2)</f>
        <v>0</v>
      </c>
      <c r="H43" s="23">
        <f>ROUND(E43-G43,2)</f>
        <v>54.16</v>
      </c>
    </row>
    <row r="44" spans="1:8" x14ac:dyDescent="0.3">
      <c r="A44" s="13" t="s">
        <v>131</v>
      </c>
      <c r="C44" s="23"/>
      <c r="E44" s="23"/>
    </row>
    <row r="45" spans="1:8" x14ac:dyDescent="0.3">
      <c r="A45" s="14" t="s">
        <v>185</v>
      </c>
      <c r="B45" s="14" t="s">
        <v>124</v>
      </c>
      <c r="C45" s="15">
        <v>0.35</v>
      </c>
      <c r="D45" s="14">
        <v>160</v>
      </c>
      <c r="E45" s="23">
        <f>ROUND(C45*D45,2)</f>
        <v>56</v>
      </c>
      <c r="F45" s="16">
        <v>0</v>
      </c>
      <c r="G45" s="23">
        <f>ROUND(E45*F45,2)</f>
        <v>0</v>
      </c>
      <c r="H45" s="23">
        <f>ROUND(E45-G45,2)</f>
        <v>56</v>
      </c>
    </row>
    <row r="46" spans="1:8" x14ac:dyDescent="0.3">
      <c r="A46" s="13" t="s">
        <v>186</v>
      </c>
      <c r="C46" s="23"/>
      <c r="E46" s="23"/>
    </row>
    <row r="47" spans="1:8" x14ac:dyDescent="0.3">
      <c r="A47" s="14" t="s">
        <v>187</v>
      </c>
      <c r="B47" s="14" t="s">
        <v>124</v>
      </c>
      <c r="C47" s="15">
        <v>0.4</v>
      </c>
      <c r="D47" s="14">
        <v>160</v>
      </c>
      <c r="E47" s="23">
        <f>ROUND(C47*D47,2)</f>
        <v>64</v>
      </c>
      <c r="F47" s="16">
        <v>0</v>
      </c>
      <c r="G47" s="23">
        <f>ROUND(E47*F47,2)</f>
        <v>0</v>
      </c>
      <c r="H47" s="23">
        <f>ROUND(E47-G47,2)</f>
        <v>64</v>
      </c>
    </row>
    <row r="48" spans="1:8" x14ac:dyDescent="0.3">
      <c r="A48" s="13" t="s">
        <v>116</v>
      </c>
      <c r="C48" s="23"/>
      <c r="E48" s="23"/>
    </row>
    <row r="49" spans="1:8" x14ac:dyDescent="0.3">
      <c r="A49" s="14" t="s">
        <v>189</v>
      </c>
      <c r="B49" s="14" t="s">
        <v>48</v>
      </c>
      <c r="C49" s="15">
        <v>8</v>
      </c>
      <c r="D49" s="14">
        <v>1</v>
      </c>
      <c r="E49" s="23">
        <f>ROUND(C49*D49,2)</f>
        <v>8</v>
      </c>
      <c r="F49" s="16">
        <v>0</v>
      </c>
      <c r="G49" s="23">
        <f>ROUND(E49*F49,2)</f>
        <v>0</v>
      </c>
      <c r="H49" s="23">
        <f>ROUND(E49-G49,2)</f>
        <v>8</v>
      </c>
    </row>
    <row r="50" spans="1:8" x14ac:dyDescent="0.3">
      <c r="A50" s="13" t="s">
        <v>118</v>
      </c>
      <c r="C50" s="23"/>
      <c r="E50" s="23"/>
    </row>
    <row r="51" spans="1:8" x14ac:dyDescent="0.3">
      <c r="A51" s="14" t="s">
        <v>119</v>
      </c>
      <c r="B51" s="14" t="s">
        <v>48</v>
      </c>
      <c r="C51" s="15">
        <v>10</v>
      </c>
      <c r="D51" s="14">
        <v>0.33300000000000002</v>
      </c>
      <c r="E51" s="23">
        <f>ROUND(C51*D51,2)</f>
        <v>3.33</v>
      </c>
      <c r="F51" s="16">
        <v>0</v>
      </c>
      <c r="G51" s="23">
        <f>ROUND(E51*F51,2)</f>
        <v>0</v>
      </c>
      <c r="H51" s="23">
        <f>ROUND(E51-G51,2)</f>
        <v>3.33</v>
      </c>
    </row>
    <row r="52" spans="1:8" x14ac:dyDescent="0.3">
      <c r="A52" s="13" t="s">
        <v>37</v>
      </c>
      <c r="C52" s="23"/>
      <c r="E52" s="23"/>
    </row>
    <row r="53" spans="1:8" x14ac:dyDescent="0.3">
      <c r="A53" s="14" t="s">
        <v>38</v>
      </c>
      <c r="B53" s="14" t="s">
        <v>39</v>
      </c>
      <c r="C53" s="15">
        <v>17.940000000000001</v>
      </c>
      <c r="D53" s="14">
        <v>0.42280000000000001</v>
      </c>
      <c r="E53" s="23">
        <f>ROUND(C53*D53,2)</f>
        <v>7.59</v>
      </c>
      <c r="F53" s="16">
        <v>0</v>
      </c>
      <c r="G53" s="23">
        <f>ROUND(E53*F53,2)</f>
        <v>0</v>
      </c>
      <c r="H53" s="23">
        <f>ROUND(E53-G53,2)</f>
        <v>7.59</v>
      </c>
    </row>
    <row r="54" spans="1:8" x14ac:dyDescent="0.3">
      <c r="A54" s="14" t="s">
        <v>134</v>
      </c>
      <c r="B54" s="14" t="s">
        <v>39</v>
      </c>
      <c r="C54" s="15">
        <v>17.940000000000001</v>
      </c>
      <c r="D54" s="14">
        <v>0.11</v>
      </c>
      <c r="E54" s="23">
        <f>ROUND(C54*D54,2)</f>
        <v>1.97</v>
      </c>
      <c r="F54" s="16">
        <v>0</v>
      </c>
      <c r="G54" s="23">
        <f>ROUND(E54*F54,2)</f>
        <v>0</v>
      </c>
      <c r="H54" s="23">
        <f>ROUND(E54-G54,2)</f>
        <v>1.97</v>
      </c>
    </row>
    <row r="55" spans="1:8" x14ac:dyDescent="0.3">
      <c r="A55" s="13" t="s">
        <v>40</v>
      </c>
      <c r="C55" s="23"/>
      <c r="E55" s="23"/>
    </row>
    <row r="56" spans="1:8" x14ac:dyDescent="0.3">
      <c r="A56" s="14" t="s">
        <v>41</v>
      </c>
      <c r="B56" s="14" t="s">
        <v>39</v>
      </c>
      <c r="C56" s="15">
        <v>9.06</v>
      </c>
      <c r="D56" s="14">
        <v>1.05</v>
      </c>
      <c r="E56" s="23">
        <f>ROUND(C56*D56,2)</f>
        <v>9.51</v>
      </c>
      <c r="F56" s="16">
        <v>0</v>
      </c>
      <c r="G56" s="23">
        <f>ROUND(E56*F56,2)</f>
        <v>0</v>
      </c>
      <c r="H56" s="23">
        <f>ROUND(E56-G56,2)</f>
        <v>9.51</v>
      </c>
    </row>
    <row r="57" spans="1:8" x14ac:dyDescent="0.3">
      <c r="A57" s="13" t="s">
        <v>43</v>
      </c>
      <c r="C57" s="23"/>
      <c r="E57" s="23"/>
    </row>
    <row r="58" spans="1:8" x14ac:dyDescent="0.3">
      <c r="A58" s="14" t="s">
        <v>41</v>
      </c>
      <c r="B58" s="14" t="s">
        <v>39</v>
      </c>
      <c r="C58" s="15">
        <v>9.06</v>
      </c>
      <c r="D58" s="14">
        <v>0.25</v>
      </c>
      <c r="E58" s="23">
        <f>ROUND(C58*D58,2)</f>
        <v>2.27</v>
      </c>
      <c r="F58" s="16">
        <v>0</v>
      </c>
      <c r="G58" s="23">
        <f>ROUND(E58*F58,2)</f>
        <v>0</v>
      </c>
      <c r="H58" s="23">
        <f>ROUND(E58-G58,2)</f>
        <v>2.27</v>
      </c>
    </row>
    <row r="59" spans="1:8" x14ac:dyDescent="0.3">
      <c r="A59" s="14" t="s">
        <v>42</v>
      </c>
      <c r="B59" s="14" t="s">
        <v>39</v>
      </c>
      <c r="C59" s="15">
        <v>9.06</v>
      </c>
      <c r="D59" s="14">
        <v>7.8600000000000003E-2</v>
      </c>
      <c r="E59" s="23">
        <f>ROUND(C59*D59,2)</f>
        <v>0.71</v>
      </c>
      <c r="F59" s="16">
        <v>0</v>
      </c>
      <c r="G59" s="23">
        <f>ROUND(E59*F59,2)</f>
        <v>0</v>
      </c>
      <c r="H59" s="23">
        <f>ROUND(E59-G59,2)</f>
        <v>0.71</v>
      </c>
    </row>
    <row r="60" spans="1:8" x14ac:dyDescent="0.3">
      <c r="A60" s="13" t="s">
        <v>100</v>
      </c>
      <c r="C60" s="23"/>
      <c r="E60" s="23"/>
    </row>
    <row r="61" spans="1:8" x14ac:dyDescent="0.3">
      <c r="A61" s="14" t="s">
        <v>41</v>
      </c>
      <c r="B61" s="14" t="s">
        <v>39</v>
      </c>
      <c r="C61" s="15">
        <v>9.06</v>
      </c>
      <c r="D61" s="14">
        <v>0.7</v>
      </c>
      <c r="E61" s="23">
        <f>ROUND(C61*D61,2)</f>
        <v>6.34</v>
      </c>
      <c r="F61" s="16">
        <v>0</v>
      </c>
      <c r="G61" s="23">
        <f>ROUND(E61*F61,2)</f>
        <v>0</v>
      </c>
      <c r="H61" s="23">
        <f>ROUND(E61-G61,2)</f>
        <v>6.34</v>
      </c>
    </row>
    <row r="62" spans="1:8" x14ac:dyDescent="0.3">
      <c r="A62" s="14" t="s">
        <v>44</v>
      </c>
      <c r="B62" s="14" t="s">
        <v>39</v>
      </c>
      <c r="C62" s="15">
        <v>17.95</v>
      </c>
      <c r="D62" s="14">
        <v>0.47960000000000003</v>
      </c>
      <c r="E62" s="23">
        <f>ROUND(C62*D62,2)</f>
        <v>8.61</v>
      </c>
      <c r="F62" s="16">
        <v>0</v>
      </c>
      <c r="G62" s="23">
        <f>ROUND(E62*F62,2)</f>
        <v>0</v>
      </c>
      <c r="H62" s="23">
        <f>ROUND(E62-G62,2)</f>
        <v>8.61</v>
      </c>
    </row>
    <row r="63" spans="1:8" x14ac:dyDescent="0.3">
      <c r="A63" s="13" t="s">
        <v>45</v>
      </c>
      <c r="C63" s="23"/>
      <c r="E63" s="23"/>
    </row>
    <row r="64" spans="1:8" x14ac:dyDescent="0.3">
      <c r="A64" s="14" t="s">
        <v>38</v>
      </c>
      <c r="B64" s="14" t="s">
        <v>19</v>
      </c>
      <c r="C64" s="15">
        <v>3.44</v>
      </c>
      <c r="D64" s="14">
        <v>6.5293999999999999</v>
      </c>
      <c r="E64" s="23">
        <f>ROUND(C64*D64,2)</f>
        <v>22.46</v>
      </c>
      <c r="F64" s="16">
        <v>0</v>
      </c>
      <c r="G64" s="23">
        <f>ROUND(E64*F64,2)</f>
        <v>0</v>
      </c>
      <c r="H64" s="23">
        <f>ROUND(E64-G64,2)</f>
        <v>22.46</v>
      </c>
    </row>
    <row r="65" spans="1:8" x14ac:dyDescent="0.3">
      <c r="A65" s="14" t="s">
        <v>134</v>
      </c>
      <c r="B65" s="14" t="s">
        <v>19</v>
      </c>
      <c r="C65" s="15">
        <v>3.44</v>
      </c>
      <c r="D65" s="14">
        <v>2.4064000000000001</v>
      </c>
      <c r="E65" s="23">
        <f>ROUND(C65*D65,2)</f>
        <v>8.2799999999999994</v>
      </c>
      <c r="F65" s="16">
        <v>0</v>
      </c>
      <c r="G65" s="23">
        <f>ROUND(E65*F65,2)</f>
        <v>0</v>
      </c>
      <c r="H65" s="23">
        <f>ROUND(E65-G65,2)</f>
        <v>8.2799999999999994</v>
      </c>
    </row>
    <row r="66" spans="1:8" x14ac:dyDescent="0.3">
      <c r="A66" s="14" t="s">
        <v>190</v>
      </c>
      <c r="B66" s="14" t="s">
        <v>19</v>
      </c>
      <c r="C66" s="15">
        <v>3.44</v>
      </c>
      <c r="D66" s="14">
        <v>15.4779</v>
      </c>
      <c r="E66" s="23">
        <f>ROUND(C66*D66,2)</f>
        <v>53.24</v>
      </c>
      <c r="F66" s="16">
        <v>0</v>
      </c>
      <c r="G66" s="23">
        <f>ROUND(E66*F66,2)</f>
        <v>0</v>
      </c>
      <c r="H66" s="23">
        <f>ROUND(E66-G66,2)</f>
        <v>53.24</v>
      </c>
    </row>
    <row r="67" spans="1:8" x14ac:dyDescent="0.3">
      <c r="A67" s="13" t="s">
        <v>47</v>
      </c>
      <c r="C67" s="23"/>
      <c r="E67" s="23"/>
    </row>
    <row r="68" spans="1:8" x14ac:dyDescent="0.3">
      <c r="A68" s="14" t="s">
        <v>42</v>
      </c>
      <c r="B68" s="14" t="s">
        <v>48</v>
      </c>
      <c r="C68" s="15">
        <v>10.039999999999999</v>
      </c>
      <c r="D68" s="14">
        <v>1</v>
      </c>
      <c r="E68" s="23">
        <f>ROUND(C68*D68,2)</f>
        <v>10.039999999999999</v>
      </c>
      <c r="F68" s="16">
        <v>0</v>
      </c>
      <c r="G68" s="23">
        <f>ROUND(E68*F68,2)</f>
        <v>0</v>
      </c>
      <c r="H68" s="23">
        <f t="shared" ref="H68:H74" si="3">ROUND(E68-G68,2)</f>
        <v>10.039999999999999</v>
      </c>
    </row>
    <row r="69" spans="1:8" x14ac:dyDescent="0.3">
      <c r="A69" s="14" t="s">
        <v>38</v>
      </c>
      <c r="B69" s="14" t="s">
        <v>48</v>
      </c>
      <c r="C69" s="15">
        <v>4.72</v>
      </c>
      <c r="D69" s="14">
        <v>1</v>
      </c>
      <c r="E69" s="23">
        <f>ROUND(C69*D69,2)</f>
        <v>4.72</v>
      </c>
      <c r="F69" s="16">
        <v>0</v>
      </c>
      <c r="G69" s="23">
        <f>ROUND(E69*F69,2)</f>
        <v>0</v>
      </c>
      <c r="H69" s="23">
        <f t="shared" si="3"/>
        <v>4.72</v>
      </c>
    </row>
    <row r="70" spans="1:8" x14ac:dyDescent="0.3">
      <c r="A70" s="14" t="s">
        <v>134</v>
      </c>
      <c r="B70" s="14" t="s">
        <v>48</v>
      </c>
      <c r="C70" s="15">
        <v>6.42</v>
      </c>
      <c r="D70" s="14">
        <v>1</v>
      </c>
      <c r="E70" s="23">
        <f>ROUND(C70*D70,2)</f>
        <v>6.42</v>
      </c>
      <c r="F70" s="16">
        <v>0</v>
      </c>
      <c r="G70" s="23">
        <f>ROUND(E70*F70,2)</f>
        <v>0</v>
      </c>
      <c r="H70" s="23">
        <f t="shared" si="3"/>
        <v>6.42</v>
      </c>
    </row>
    <row r="71" spans="1:8" x14ac:dyDescent="0.3">
      <c r="A71" s="14" t="s">
        <v>190</v>
      </c>
      <c r="B71" s="14" t="s">
        <v>48</v>
      </c>
      <c r="C71" s="15">
        <v>11.8</v>
      </c>
      <c r="D71" s="14">
        <v>1</v>
      </c>
      <c r="E71" s="23">
        <f>ROUND(C71*D71,2)</f>
        <v>11.8</v>
      </c>
      <c r="F71" s="16">
        <v>0</v>
      </c>
      <c r="G71" s="23">
        <f>ROUND(E71*F71,2)</f>
        <v>0</v>
      </c>
      <c r="H71" s="23">
        <f t="shared" si="3"/>
        <v>11.8</v>
      </c>
    </row>
    <row r="72" spans="1:8" x14ac:dyDescent="0.3">
      <c r="A72" s="9" t="s">
        <v>49</v>
      </c>
      <c r="B72" s="9" t="s">
        <v>48</v>
      </c>
      <c r="C72" s="10">
        <v>26.64</v>
      </c>
      <c r="D72" s="9">
        <v>1</v>
      </c>
      <c r="E72" s="22">
        <f>ROUND(C72*D72,2)</f>
        <v>26.64</v>
      </c>
      <c r="F72" s="11">
        <v>0</v>
      </c>
      <c r="G72" s="22">
        <f>ROUND(E72*F72,2)</f>
        <v>0</v>
      </c>
      <c r="H72" s="22">
        <f t="shared" si="3"/>
        <v>26.64</v>
      </c>
    </row>
    <row r="73" spans="1:8" x14ac:dyDescent="0.3">
      <c r="A73" s="7" t="s">
        <v>50</v>
      </c>
      <c r="C73" s="23"/>
      <c r="E73" s="23">
        <f>SUM(E12:E72)</f>
        <v>906.87000000000012</v>
      </c>
      <c r="G73" s="12">
        <f>SUM(G12:G72)</f>
        <v>0</v>
      </c>
      <c r="H73" s="12">
        <f t="shared" si="3"/>
        <v>906.87</v>
      </c>
    </row>
    <row r="74" spans="1:8" x14ac:dyDescent="0.3">
      <c r="A74" s="7" t="s">
        <v>51</v>
      </c>
      <c r="C74" s="23"/>
      <c r="E74" s="23">
        <f>+E8-E73</f>
        <v>173.12999999999988</v>
      </c>
      <c r="G74" s="12">
        <f>+G8-G73</f>
        <v>0</v>
      </c>
      <c r="H74" s="12">
        <f t="shared" si="3"/>
        <v>173.13</v>
      </c>
    </row>
    <row r="75" spans="1:8" x14ac:dyDescent="0.3">
      <c r="A75" t="s">
        <v>12</v>
      </c>
      <c r="C75" s="23"/>
      <c r="E75" s="23"/>
    </row>
    <row r="76" spans="1:8" x14ac:dyDescent="0.3">
      <c r="A76" s="7" t="s">
        <v>52</v>
      </c>
      <c r="C76" s="23"/>
      <c r="E76" s="23"/>
    </row>
    <row r="77" spans="1:8" x14ac:dyDescent="0.3">
      <c r="A77" s="14" t="s">
        <v>42</v>
      </c>
      <c r="B77" s="14" t="s">
        <v>48</v>
      </c>
      <c r="C77" s="15">
        <v>27.66</v>
      </c>
      <c r="D77" s="14">
        <v>1</v>
      </c>
      <c r="E77" s="23">
        <f>ROUND(C77*D77,2)</f>
        <v>27.66</v>
      </c>
      <c r="F77" s="16">
        <v>0</v>
      </c>
      <c r="G77" s="23">
        <f>ROUND(E77*F77,2)</f>
        <v>0</v>
      </c>
      <c r="H77" s="23">
        <f t="shared" ref="H77:H83" si="4">ROUND(E77-G77,2)</f>
        <v>27.66</v>
      </c>
    </row>
    <row r="78" spans="1:8" x14ac:dyDescent="0.3">
      <c r="A78" s="14" t="s">
        <v>38</v>
      </c>
      <c r="B78" s="14" t="s">
        <v>48</v>
      </c>
      <c r="C78" s="15">
        <v>36.479999999999997</v>
      </c>
      <c r="D78" s="14">
        <v>1</v>
      </c>
      <c r="E78" s="23">
        <f>ROUND(C78*D78,2)</f>
        <v>36.479999999999997</v>
      </c>
      <c r="F78" s="16">
        <v>0</v>
      </c>
      <c r="G78" s="23">
        <f>ROUND(E78*F78,2)</f>
        <v>0</v>
      </c>
      <c r="H78" s="23">
        <f t="shared" si="4"/>
        <v>36.479999999999997</v>
      </c>
    </row>
    <row r="79" spans="1:8" x14ac:dyDescent="0.3">
      <c r="A79" s="14" t="s">
        <v>134</v>
      </c>
      <c r="B79" s="14" t="s">
        <v>48</v>
      </c>
      <c r="C79" s="15">
        <v>30.72</v>
      </c>
      <c r="D79" s="14">
        <v>1</v>
      </c>
      <c r="E79" s="23">
        <f>ROUND(C79*D79,2)</f>
        <v>30.72</v>
      </c>
      <c r="F79" s="16">
        <v>0</v>
      </c>
      <c r="G79" s="23">
        <f>ROUND(E79*F79,2)</f>
        <v>0</v>
      </c>
      <c r="H79" s="23">
        <f t="shared" si="4"/>
        <v>30.72</v>
      </c>
    </row>
    <row r="80" spans="1:8" x14ac:dyDescent="0.3">
      <c r="A80" s="9" t="s">
        <v>190</v>
      </c>
      <c r="B80" s="9" t="s">
        <v>48</v>
      </c>
      <c r="C80" s="10">
        <v>91.67</v>
      </c>
      <c r="D80" s="9">
        <v>1</v>
      </c>
      <c r="E80" s="22">
        <f>ROUND(C80*D80,2)</f>
        <v>91.67</v>
      </c>
      <c r="F80" s="11">
        <v>0</v>
      </c>
      <c r="G80" s="22">
        <f>ROUND(E80*F80,2)</f>
        <v>0</v>
      </c>
      <c r="H80" s="22">
        <f t="shared" si="4"/>
        <v>91.67</v>
      </c>
    </row>
    <row r="81" spans="1:8" x14ac:dyDescent="0.3">
      <c r="A81" s="7" t="s">
        <v>53</v>
      </c>
      <c r="C81" s="23"/>
      <c r="E81" s="23">
        <f>SUM(E77:E80)</f>
        <v>186.53</v>
      </c>
      <c r="G81" s="12">
        <f>SUM(G77:G80)</f>
        <v>0</v>
      </c>
      <c r="H81" s="12">
        <f t="shared" si="4"/>
        <v>186.53</v>
      </c>
    </row>
    <row r="82" spans="1:8" x14ac:dyDescent="0.3">
      <c r="A82" s="7" t="s">
        <v>54</v>
      </c>
      <c r="C82" s="23"/>
      <c r="E82" s="23">
        <f>+E73+E81</f>
        <v>1093.4000000000001</v>
      </c>
      <c r="G82" s="12">
        <f>+G73+G81</f>
        <v>0</v>
      </c>
      <c r="H82" s="12">
        <f t="shared" si="4"/>
        <v>1093.4000000000001</v>
      </c>
    </row>
    <row r="83" spans="1:8" x14ac:dyDescent="0.3">
      <c r="A83" s="7" t="s">
        <v>55</v>
      </c>
      <c r="C83" s="23"/>
      <c r="E83" s="23">
        <f>+E8-E82</f>
        <v>-13.400000000000091</v>
      </c>
      <c r="G83" s="12">
        <f>+G8-G82</f>
        <v>0</v>
      </c>
      <c r="H83" s="12">
        <f t="shared" si="4"/>
        <v>-13.4</v>
      </c>
    </row>
    <row r="84" spans="1:8" x14ac:dyDescent="0.3">
      <c r="A84" t="s">
        <v>120</v>
      </c>
      <c r="C84" s="23"/>
      <c r="E84" s="23"/>
    </row>
    <row r="85" spans="1:8" x14ac:dyDescent="0.3">
      <c r="A85" t="s">
        <v>425</v>
      </c>
      <c r="C85" s="23"/>
      <c r="E85" s="23"/>
    </row>
    <row r="86" spans="1:8" x14ac:dyDescent="0.3">
      <c r="A86" s="7" t="s">
        <v>121</v>
      </c>
      <c r="C86" s="23"/>
      <c r="E86" s="23"/>
    </row>
    <row r="87" spans="1:8" x14ac:dyDescent="0.3">
      <c r="A87" s="7" t="s">
        <v>122</v>
      </c>
      <c r="C87" s="23"/>
      <c r="E87" s="23"/>
    </row>
    <row r="88" spans="1:8" x14ac:dyDescent="0.3">
      <c r="A88" s="7" t="s">
        <v>122</v>
      </c>
      <c r="C88" s="23"/>
      <c r="E88" s="23"/>
    </row>
    <row r="98" spans="1:8" x14ac:dyDescent="0.3">
      <c r="A98" t="str" cm="1">
        <f t="array" aca="1" ref="A98" ca="1">MID(CELL("filename",A1),FIND("]",CELL("filename",A1))+1,256)</f>
        <v>rice4</v>
      </c>
    </row>
    <row r="99" spans="1:8" x14ac:dyDescent="0.3">
      <c r="A99" s="7" t="s">
        <v>50</v>
      </c>
      <c r="E99" s="25">
        <f>VLOOKUP(A99,$A$1:$H$98,5,FALSE)</f>
        <v>906.87000000000012</v>
      </c>
    </row>
    <row r="100" spans="1:8" x14ac:dyDescent="0.3">
      <c r="A100" s="7" t="s">
        <v>293</v>
      </c>
      <c r="E100" s="25">
        <f>VLOOKUP(A100,$A$1:$H$98,5,FALSE)</f>
        <v>186.53</v>
      </c>
    </row>
    <row r="101" spans="1:8" x14ac:dyDescent="0.3">
      <c r="A101" s="7" t="s">
        <v>294</v>
      </c>
      <c r="E101" s="25">
        <f t="shared" ref="E101:E102" si="5">VLOOKUP(A101,$A$1:$H$98,5,FALSE)</f>
        <v>1093.4000000000001</v>
      </c>
    </row>
    <row r="102" spans="1:8" x14ac:dyDescent="0.3">
      <c r="A102" s="7" t="s">
        <v>55</v>
      </c>
      <c r="E102" s="25">
        <f t="shared" si="5"/>
        <v>-13.400000000000091</v>
      </c>
    </row>
    <row r="104" spans="1:8" x14ac:dyDescent="0.3">
      <c r="A104" s="21" t="s">
        <v>255</v>
      </c>
    </row>
    <row r="105" spans="1:8" x14ac:dyDescent="0.3">
      <c r="A105" s="25">
        <f>E102</f>
        <v>-13.400000000000091</v>
      </c>
      <c r="B105" s="25">
        <f ca="1">C105-Calculator!$B$16</f>
        <v>4.6000000000000005</v>
      </c>
      <c r="C105" s="25">
        <f ca="1">D105-Calculator!$B$16</f>
        <v>4.9000000000000004</v>
      </c>
      <c r="D105" s="25">
        <f ca="1">E105-Calculator!$B$16</f>
        <v>5.2</v>
      </c>
      <c r="E105" s="25" cm="1">
        <f t="array" aca="1" ref="E105" ca="1">IF(MID(CELL("filename",A1),FIND("]",CELL("filename",A1))+1,256)=Calculator!AR2,Calculator!B15,5.5)</f>
        <v>5.5</v>
      </c>
      <c r="F105" s="25">
        <f ca="1">E105+Calculator!$B$16</f>
        <v>5.8</v>
      </c>
      <c r="G105" s="25">
        <f ca="1">F105+Calculator!$B$16</f>
        <v>6.1</v>
      </c>
      <c r="H105" s="25">
        <f ca="1">G105+Calculator!$B$16</f>
        <v>6.3999999999999995</v>
      </c>
    </row>
    <row r="106" spans="1:8" x14ac:dyDescent="0.3">
      <c r="A106">
        <f ca="1">A107-Calculator!$B$12</f>
        <v>205</v>
      </c>
      <c r="B106">
        <f t="dataTable" ref="B106:H112" dt2D="1" dtr="1" r1="C7" r2="D7" ca="1"/>
        <v>-150.40000000000009</v>
      </c>
      <c r="C106">
        <v>-88.900000000000091</v>
      </c>
      <c r="D106">
        <v>-27.400000000000091</v>
      </c>
      <c r="E106">
        <v>34.099999999999909</v>
      </c>
      <c r="F106">
        <v>95.599999999999909</v>
      </c>
      <c r="G106">
        <v>157.09999999999991</v>
      </c>
      <c r="H106">
        <v>218.59999999999991</v>
      </c>
    </row>
    <row r="107" spans="1:8" x14ac:dyDescent="0.3">
      <c r="A107">
        <f ca="1">A108-Calculator!$B$12</f>
        <v>210</v>
      </c>
      <c r="B107">
        <v>-127.40000000000009</v>
      </c>
      <c r="C107">
        <v>-64.400000000000091</v>
      </c>
      <c r="D107">
        <v>-1.4000000000000909</v>
      </c>
      <c r="E107">
        <v>61.599999999999909</v>
      </c>
      <c r="F107">
        <v>124.59999999999991</v>
      </c>
      <c r="G107">
        <v>187.59999999999991</v>
      </c>
      <c r="H107">
        <v>250.59999999999991</v>
      </c>
    </row>
    <row r="108" spans="1:8" x14ac:dyDescent="0.3">
      <c r="A108">
        <f ca="1">A109-Calculator!$B$12</f>
        <v>215</v>
      </c>
      <c r="B108">
        <v>-104.40000000000009</v>
      </c>
      <c r="C108">
        <v>-39.900000000000091</v>
      </c>
      <c r="D108">
        <v>24.599999999999909</v>
      </c>
      <c r="E108">
        <v>89.099999999999909</v>
      </c>
      <c r="F108">
        <v>153.59999999999991</v>
      </c>
      <c r="G108">
        <v>218.09999999999991</v>
      </c>
      <c r="H108">
        <v>282.59999999999991</v>
      </c>
    </row>
    <row r="109" spans="1:8" x14ac:dyDescent="0.3">
      <c r="A109" cm="1">
        <f t="array" aca="1" ref="A109" ca="1">IF(MID(CELL("filename",A1),FIND("]",CELL("filename",A1))+1,256)=Calculator!AR2,Calculator!B11,220)</f>
        <v>220</v>
      </c>
      <c r="B109">
        <v>-81.400000000000091</v>
      </c>
      <c r="C109">
        <v>-15.400000000000091</v>
      </c>
      <c r="D109">
        <v>50.599999999999909</v>
      </c>
      <c r="E109">
        <v>116.59999999999991</v>
      </c>
      <c r="F109">
        <v>182.59999999999991</v>
      </c>
      <c r="G109">
        <v>248.59999999999991</v>
      </c>
      <c r="H109">
        <v>314.59999999999991</v>
      </c>
    </row>
    <row r="110" spans="1:8" x14ac:dyDescent="0.3">
      <c r="A110">
        <f ca="1">A109+Calculator!$B$12</f>
        <v>225</v>
      </c>
      <c r="B110">
        <v>-58.400000000000091</v>
      </c>
      <c r="C110">
        <v>9.0999999999999091</v>
      </c>
      <c r="D110">
        <v>76.599999999999909</v>
      </c>
      <c r="E110">
        <v>144.09999999999991</v>
      </c>
      <c r="F110">
        <v>211.59999999999991</v>
      </c>
      <c r="G110">
        <v>279.09999999999991</v>
      </c>
      <c r="H110">
        <v>346.59999999999991</v>
      </c>
    </row>
    <row r="111" spans="1:8" x14ac:dyDescent="0.3">
      <c r="A111">
        <f ca="1">A110+Calculator!$B$12</f>
        <v>230</v>
      </c>
      <c r="B111">
        <v>-35.400000000000091</v>
      </c>
      <c r="C111">
        <v>33.599999999999909</v>
      </c>
      <c r="D111">
        <v>102.59999999999991</v>
      </c>
      <c r="E111">
        <v>171.59999999999991</v>
      </c>
      <c r="F111">
        <v>240.59999999999991</v>
      </c>
      <c r="G111">
        <v>309.59999999999991</v>
      </c>
      <c r="H111">
        <v>378.59999999999991</v>
      </c>
    </row>
    <row r="112" spans="1:8" x14ac:dyDescent="0.3">
      <c r="A112">
        <f ca="1">A111+Calculator!$B$12</f>
        <v>235</v>
      </c>
      <c r="B112">
        <v>-12.400000000000091</v>
      </c>
      <c r="C112">
        <v>58.099999999999909</v>
      </c>
      <c r="D112">
        <v>128.59999999999991</v>
      </c>
      <c r="E112">
        <v>199.09999999999991</v>
      </c>
      <c r="F112">
        <v>269.59999999999991</v>
      </c>
      <c r="G112">
        <v>340.09999999999991</v>
      </c>
      <c r="H112">
        <v>410.59999999999991</v>
      </c>
    </row>
    <row r="115" spans="1:8" x14ac:dyDescent="0.3">
      <c r="A115" s="21" t="s">
        <v>256</v>
      </c>
    </row>
    <row r="116" spans="1:8" x14ac:dyDescent="0.3">
      <c r="A116" s="25">
        <f>E102</f>
        <v>-13.400000000000091</v>
      </c>
      <c r="B116" s="25">
        <f ca="1">C116-Calculator!$B$29</f>
        <v>5.2000000000000011</v>
      </c>
      <c r="C116" s="25">
        <f ca="1">D116-Calculator!$B$29</f>
        <v>5.3000000000000007</v>
      </c>
      <c r="D116" s="25">
        <f ca="1">E116-Calculator!$B$29</f>
        <v>5.4</v>
      </c>
      <c r="E116" s="25" cm="1">
        <f t="array" aca="1" ref="E116" ca="1">IF(MID(CELL("filename",A1),FIND("]",CELL("filename",A1))+1,256)=Calculator!AS2,Calculator!B28,5.5)</f>
        <v>5.5</v>
      </c>
      <c r="F116" s="25">
        <f ca="1">E116+Calculator!$B$29</f>
        <v>5.6</v>
      </c>
      <c r="G116" s="25">
        <f ca="1">F116+Calculator!$B$29</f>
        <v>5.6999999999999993</v>
      </c>
      <c r="H116" s="25">
        <f ca="1">G116+Calculator!$B$29</f>
        <v>5.7999999999999989</v>
      </c>
    </row>
    <row r="117" spans="1:8" x14ac:dyDescent="0.3">
      <c r="A117">
        <f ca="1">A118-Calculator!$B$25</f>
        <v>205</v>
      </c>
      <c r="B117">
        <f t="dataTable" ref="B117:H123" dt2D="1" dtr="1" r1="C7" r2="D7" ca="1"/>
        <v>-27.400000000000091</v>
      </c>
      <c r="C117">
        <v>-6.9000000000000909</v>
      </c>
      <c r="D117">
        <v>13.599999999999909</v>
      </c>
      <c r="E117">
        <v>34.099999999999909</v>
      </c>
      <c r="F117">
        <v>54.599999999999909</v>
      </c>
      <c r="G117">
        <v>75.099999999999909</v>
      </c>
      <c r="H117">
        <v>95.599999999999909</v>
      </c>
    </row>
    <row r="118" spans="1:8" x14ac:dyDescent="0.3">
      <c r="A118">
        <f ca="1">A119-Calculator!$B$25</f>
        <v>210</v>
      </c>
      <c r="B118">
        <v>-1.4000000000000909</v>
      </c>
      <c r="C118">
        <v>19.599999999999909</v>
      </c>
      <c r="D118">
        <v>40.599999999999909</v>
      </c>
      <c r="E118">
        <v>61.599999999999909</v>
      </c>
      <c r="F118">
        <v>82.599999999999909</v>
      </c>
      <c r="G118">
        <v>103.59999999999991</v>
      </c>
      <c r="H118">
        <v>124.59999999999991</v>
      </c>
    </row>
    <row r="119" spans="1:8" x14ac:dyDescent="0.3">
      <c r="A119">
        <f ca="1">A120-Calculator!$B$25</f>
        <v>215</v>
      </c>
      <c r="B119">
        <v>24.599999999999909</v>
      </c>
      <c r="C119">
        <v>46.099999999999909</v>
      </c>
      <c r="D119">
        <v>67.599999999999909</v>
      </c>
      <c r="E119">
        <v>89.099999999999909</v>
      </c>
      <c r="F119">
        <v>110.59999999999991</v>
      </c>
      <c r="G119">
        <v>132.09999999999991</v>
      </c>
      <c r="H119">
        <v>153.59999999999991</v>
      </c>
    </row>
    <row r="120" spans="1:8" x14ac:dyDescent="0.3">
      <c r="A120" cm="1">
        <f t="array" aca="1" ref="A120" ca="1">IF(MID(CELL("filename",A1),FIND("]",CELL("filename",A1))+1,256)=Calculator!AS2,Calculator!B24,220)</f>
        <v>220</v>
      </c>
      <c r="B120">
        <v>50.599999999999909</v>
      </c>
      <c r="C120">
        <v>72.599999999999909</v>
      </c>
      <c r="D120">
        <v>94.599999999999909</v>
      </c>
      <c r="E120">
        <v>116.59999999999991</v>
      </c>
      <c r="F120">
        <v>138.59999999999991</v>
      </c>
      <c r="G120">
        <v>160.59999999999991</v>
      </c>
      <c r="H120">
        <v>182.59999999999991</v>
      </c>
    </row>
    <row r="121" spans="1:8" x14ac:dyDescent="0.3">
      <c r="A121">
        <f ca="1">A120+Calculator!$B$25</f>
        <v>225</v>
      </c>
      <c r="B121">
        <v>76.599999999999909</v>
      </c>
      <c r="C121">
        <v>99.099999999999909</v>
      </c>
      <c r="D121">
        <v>121.59999999999991</v>
      </c>
      <c r="E121">
        <v>144.09999999999991</v>
      </c>
      <c r="F121">
        <v>166.59999999999991</v>
      </c>
      <c r="G121">
        <v>189.09999999999991</v>
      </c>
      <c r="H121">
        <v>211.59999999999991</v>
      </c>
    </row>
    <row r="122" spans="1:8" x14ac:dyDescent="0.3">
      <c r="A122">
        <f ca="1">A121+Calculator!$B$25</f>
        <v>230</v>
      </c>
      <c r="B122">
        <v>102.59999999999991</v>
      </c>
      <c r="C122">
        <v>125.59999999999991</v>
      </c>
      <c r="D122">
        <v>148.59999999999991</v>
      </c>
      <c r="E122">
        <v>171.59999999999991</v>
      </c>
      <c r="F122">
        <v>194.59999999999991</v>
      </c>
      <c r="G122">
        <v>217.59999999999991</v>
      </c>
      <c r="H122">
        <v>240.59999999999991</v>
      </c>
    </row>
    <row r="123" spans="1:8" x14ac:dyDescent="0.3">
      <c r="A123">
        <f ca="1">A122+Calculator!$B$25</f>
        <v>235</v>
      </c>
      <c r="B123">
        <v>128.59999999999991</v>
      </c>
      <c r="C123">
        <v>152.09999999999991</v>
      </c>
      <c r="D123">
        <v>175.59999999999991</v>
      </c>
      <c r="E123">
        <v>199.09999999999991</v>
      </c>
      <c r="F123">
        <v>222.59999999999991</v>
      </c>
      <c r="G123">
        <v>246.09999999999991</v>
      </c>
      <c r="H123">
        <v>269.59999999999991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F11EB-0762-49F8-8081-4FC2DFD71B16}">
  <dimension ref="A1:H123"/>
  <sheetViews>
    <sheetView topLeftCell="A103" workbookViewId="0">
      <selection activeCell="A116" sqref="A116:H123"/>
    </sheetView>
  </sheetViews>
  <sheetFormatPr defaultRowHeight="14.4" x14ac:dyDescent="0.3"/>
  <cols>
    <col min="1" max="1" width="25.6640625" customWidth="1"/>
    <col min="3" max="3" width="9.109375" style="23"/>
    <col min="4" max="4" width="10.6640625" customWidth="1"/>
    <col min="5" max="5" width="11" style="23" customWidth="1"/>
    <col min="8" max="8" width="11" customWidth="1"/>
  </cols>
  <sheetData>
    <row r="1" spans="1:8" x14ac:dyDescent="0.3">
      <c r="A1" s="80" t="s">
        <v>162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193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449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</row>
    <row r="7" spans="1:8" x14ac:dyDescent="0.3">
      <c r="A7" s="9" t="s">
        <v>98</v>
      </c>
      <c r="B7" s="9" t="s">
        <v>124</v>
      </c>
      <c r="C7" s="28">
        <f>IF(Calculator!B7="Rice",Calculator!B15,IF(Calculator!B20="Rice",Calculator!B28,6.75))</f>
        <v>6.75</v>
      </c>
      <c r="D7" s="29">
        <f>IF(Calculator!B7="Rice",Calculator!B11,IF(Calculator!B20="Rice",Calculator!B24,160))</f>
        <v>160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3">
      <c r="A8" s="7" t="s">
        <v>11</v>
      </c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3">
      <c r="A9" t="s">
        <v>12</v>
      </c>
    </row>
    <row r="10" spans="1:8" x14ac:dyDescent="0.3">
      <c r="A10" s="7" t="s">
        <v>13</v>
      </c>
    </row>
    <row r="11" spans="1:8" x14ac:dyDescent="0.3">
      <c r="A11" s="13" t="s">
        <v>14</v>
      </c>
    </row>
    <row r="12" spans="1:8" x14ac:dyDescent="0.3">
      <c r="A12" s="14" t="s">
        <v>15</v>
      </c>
      <c r="B12" s="14" t="s">
        <v>16</v>
      </c>
      <c r="C12" s="15">
        <v>8.11</v>
      </c>
      <c r="D12" s="14">
        <v>4.5</v>
      </c>
      <c r="E12" s="23">
        <f>ROUND(C12*D12,2)</f>
        <v>36.5</v>
      </c>
      <c r="F12" s="16">
        <v>0</v>
      </c>
      <c r="G12" s="23">
        <f>ROUND(E12*F12,2)</f>
        <v>0</v>
      </c>
      <c r="H12" s="23">
        <f>ROUND(E12-G12,2)</f>
        <v>36.5</v>
      </c>
    </row>
    <row r="13" spans="1:8" x14ac:dyDescent="0.3">
      <c r="A13" s="14" t="s">
        <v>57</v>
      </c>
      <c r="B13" s="14" t="s">
        <v>16</v>
      </c>
      <c r="C13" s="15">
        <v>6.87</v>
      </c>
      <c r="D13" s="14">
        <v>1.3</v>
      </c>
      <c r="E13" s="23">
        <f>ROUND(C13*D13,2)</f>
        <v>8.93</v>
      </c>
      <c r="F13" s="16">
        <v>0</v>
      </c>
      <c r="G13" s="23">
        <f>ROUND(E13*F13,2)</f>
        <v>0</v>
      </c>
      <c r="H13" s="23">
        <f>ROUND(E13-G13,2)</f>
        <v>8.93</v>
      </c>
    </row>
    <row r="14" spans="1:8" x14ac:dyDescent="0.3">
      <c r="A14" s="13" t="s">
        <v>20</v>
      </c>
    </row>
    <row r="15" spans="1:8" x14ac:dyDescent="0.3">
      <c r="A15" s="14" t="s">
        <v>167</v>
      </c>
      <c r="B15" s="14" t="s">
        <v>21</v>
      </c>
      <c r="C15" s="15">
        <v>26</v>
      </c>
      <c r="D15" s="14">
        <v>0.5</v>
      </c>
      <c r="E15" s="23">
        <f>ROUND(C15*D15,2)</f>
        <v>13</v>
      </c>
      <c r="F15" s="16">
        <v>0</v>
      </c>
      <c r="G15" s="23">
        <f>ROUND(E15*F15,2)</f>
        <v>0</v>
      </c>
      <c r="H15" s="23">
        <f>ROUND(E15-G15,2)</f>
        <v>13</v>
      </c>
    </row>
    <row r="16" spans="1:8" x14ac:dyDescent="0.3">
      <c r="A16" s="14" t="s">
        <v>154</v>
      </c>
      <c r="B16" s="14" t="s">
        <v>21</v>
      </c>
      <c r="C16" s="15">
        <v>47.21</v>
      </c>
      <c r="D16" s="14">
        <v>0.5</v>
      </c>
      <c r="E16" s="23">
        <f>ROUND(C16*D16,2)</f>
        <v>23.61</v>
      </c>
      <c r="F16" s="16">
        <v>0</v>
      </c>
      <c r="G16" s="23">
        <f>ROUND(E16*F16,2)</f>
        <v>0</v>
      </c>
      <c r="H16" s="23">
        <f>ROUND(E16-G16,2)</f>
        <v>23.61</v>
      </c>
    </row>
    <row r="17" spans="1:8" x14ac:dyDescent="0.3">
      <c r="A17" s="14" t="s">
        <v>168</v>
      </c>
      <c r="B17" s="14" t="s">
        <v>21</v>
      </c>
      <c r="C17" s="15">
        <v>31.69</v>
      </c>
      <c r="D17" s="14">
        <v>5.94</v>
      </c>
      <c r="E17" s="23">
        <f>ROUND(C17*D17,2)</f>
        <v>188.24</v>
      </c>
      <c r="F17" s="16">
        <v>0</v>
      </c>
      <c r="G17" s="23">
        <f>ROUND(E17*F17,2)</f>
        <v>0</v>
      </c>
      <c r="H17" s="23">
        <f>ROUND(E17-G17,2)</f>
        <v>188.24</v>
      </c>
    </row>
    <row r="18" spans="1:8" x14ac:dyDescent="0.3">
      <c r="A18" s="14" t="s">
        <v>169</v>
      </c>
      <c r="B18" s="14" t="s">
        <v>26</v>
      </c>
      <c r="C18" s="15">
        <v>18</v>
      </c>
      <c r="D18" s="14">
        <v>0.8</v>
      </c>
      <c r="E18" s="23">
        <f>ROUND(C18*D18,2)</f>
        <v>14.4</v>
      </c>
      <c r="F18" s="16">
        <v>0</v>
      </c>
      <c r="G18" s="23">
        <f>ROUND(E18*F18,2)</f>
        <v>0</v>
      </c>
      <c r="H18" s="23">
        <f>ROUND(E18-G18,2)</f>
        <v>14.4</v>
      </c>
    </row>
    <row r="19" spans="1:8" x14ac:dyDescent="0.3">
      <c r="A19" s="13" t="s">
        <v>24</v>
      </c>
    </row>
    <row r="20" spans="1:8" x14ac:dyDescent="0.3">
      <c r="A20" s="14" t="s">
        <v>25</v>
      </c>
      <c r="B20" s="14" t="s">
        <v>18</v>
      </c>
      <c r="C20" s="15">
        <v>0.25</v>
      </c>
      <c r="D20" s="14">
        <v>80</v>
      </c>
      <c r="E20" s="23">
        <f t="shared" ref="E20:E27" si="0">ROUND(C20*D20,2)</f>
        <v>20</v>
      </c>
      <c r="F20" s="16">
        <v>0</v>
      </c>
      <c r="G20" s="23">
        <f t="shared" ref="G20:G27" si="1">ROUND(E20*F20,2)</f>
        <v>0</v>
      </c>
      <c r="H20" s="23">
        <f t="shared" ref="H20:H27" si="2">ROUND(E20-G20,2)</f>
        <v>20</v>
      </c>
    </row>
    <row r="21" spans="1:8" x14ac:dyDescent="0.3">
      <c r="A21" s="14" t="s">
        <v>138</v>
      </c>
      <c r="B21" s="14" t="s">
        <v>26</v>
      </c>
      <c r="C21" s="15">
        <v>2.72</v>
      </c>
      <c r="D21" s="14">
        <v>2</v>
      </c>
      <c r="E21" s="23">
        <f t="shared" si="0"/>
        <v>5.44</v>
      </c>
      <c r="F21" s="16">
        <v>0</v>
      </c>
      <c r="G21" s="23">
        <f t="shared" si="1"/>
        <v>0</v>
      </c>
      <c r="H21" s="23">
        <f t="shared" si="2"/>
        <v>5.44</v>
      </c>
    </row>
    <row r="22" spans="1:8" x14ac:dyDescent="0.3">
      <c r="A22" s="14" t="s">
        <v>170</v>
      </c>
      <c r="B22" s="14" t="s">
        <v>26</v>
      </c>
      <c r="C22" s="15">
        <v>17.5</v>
      </c>
      <c r="D22" s="14">
        <v>1.3</v>
      </c>
      <c r="E22" s="23">
        <f t="shared" si="0"/>
        <v>22.75</v>
      </c>
      <c r="F22" s="16">
        <v>0</v>
      </c>
      <c r="G22" s="23">
        <f t="shared" si="1"/>
        <v>0</v>
      </c>
      <c r="H22" s="23">
        <f t="shared" si="2"/>
        <v>22.75</v>
      </c>
    </row>
    <row r="23" spans="1:8" x14ac:dyDescent="0.3">
      <c r="A23" s="14" t="s">
        <v>171</v>
      </c>
      <c r="B23" s="14" t="s">
        <v>18</v>
      </c>
      <c r="C23" s="15">
        <v>7.91</v>
      </c>
      <c r="D23" s="14">
        <v>3</v>
      </c>
      <c r="E23" s="23">
        <f t="shared" si="0"/>
        <v>23.73</v>
      </c>
      <c r="F23" s="16">
        <v>0</v>
      </c>
      <c r="G23" s="23">
        <f t="shared" si="1"/>
        <v>0</v>
      </c>
      <c r="H23" s="23">
        <f t="shared" si="2"/>
        <v>23.73</v>
      </c>
    </row>
    <row r="24" spans="1:8" x14ac:dyDescent="0.3">
      <c r="A24" s="14" t="s">
        <v>172</v>
      </c>
      <c r="B24" s="14" t="s">
        <v>18</v>
      </c>
      <c r="C24" s="15">
        <v>45.96</v>
      </c>
      <c r="D24" s="14">
        <v>0.5</v>
      </c>
      <c r="E24" s="23">
        <f t="shared" si="0"/>
        <v>22.98</v>
      </c>
      <c r="F24" s="16">
        <v>0</v>
      </c>
      <c r="G24" s="23">
        <f t="shared" si="1"/>
        <v>0</v>
      </c>
      <c r="H24" s="23">
        <f t="shared" si="2"/>
        <v>22.98</v>
      </c>
    </row>
    <row r="25" spans="1:8" x14ac:dyDescent="0.3">
      <c r="A25" s="14" t="s">
        <v>173</v>
      </c>
      <c r="B25" s="14" t="s">
        <v>26</v>
      </c>
      <c r="C25" s="15">
        <v>17.5</v>
      </c>
      <c r="D25" s="14">
        <v>2</v>
      </c>
      <c r="E25" s="23">
        <f t="shared" si="0"/>
        <v>35</v>
      </c>
      <c r="F25" s="16">
        <v>0</v>
      </c>
      <c r="G25" s="23">
        <f t="shared" si="1"/>
        <v>0</v>
      </c>
      <c r="H25" s="23">
        <f t="shared" si="2"/>
        <v>35</v>
      </c>
    </row>
    <row r="26" spans="1:8" x14ac:dyDescent="0.3">
      <c r="A26" s="14" t="s">
        <v>174</v>
      </c>
      <c r="B26" s="14" t="s">
        <v>18</v>
      </c>
      <c r="C26" s="15">
        <v>19.5</v>
      </c>
      <c r="D26" s="14">
        <v>0.67</v>
      </c>
      <c r="E26" s="23">
        <f t="shared" si="0"/>
        <v>13.07</v>
      </c>
      <c r="F26" s="16">
        <v>0</v>
      </c>
      <c r="G26" s="23">
        <f t="shared" si="1"/>
        <v>0</v>
      </c>
      <c r="H26" s="23">
        <f t="shared" si="2"/>
        <v>13.07</v>
      </c>
    </row>
    <row r="27" spans="1:8" x14ac:dyDescent="0.3">
      <c r="A27" s="14" t="s">
        <v>175</v>
      </c>
      <c r="B27" s="14" t="s">
        <v>18</v>
      </c>
      <c r="C27" s="15">
        <v>2.54</v>
      </c>
      <c r="D27" s="14">
        <v>7.5</v>
      </c>
      <c r="E27" s="23">
        <f t="shared" si="0"/>
        <v>19.05</v>
      </c>
      <c r="F27" s="16">
        <v>0</v>
      </c>
      <c r="G27" s="23">
        <f t="shared" si="1"/>
        <v>0</v>
      </c>
      <c r="H27" s="23">
        <f t="shared" si="2"/>
        <v>19.05</v>
      </c>
    </row>
    <row r="28" spans="1:8" x14ac:dyDescent="0.3">
      <c r="A28" s="13" t="s">
        <v>27</v>
      </c>
    </row>
    <row r="29" spans="1:8" x14ac:dyDescent="0.3">
      <c r="A29" s="14" t="s">
        <v>421</v>
      </c>
      <c r="B29" s="14" t="s">
        <v>18</v>
      </c>
      <c r="C29" s="15">
        <v>1.1299999999999999</v>
      </c>
      <c r="D29" s="14">
        <v>8</v>
      </c>
      <c r="E29" s="23">
        <f>ROUND(C29*D29,2)</f>
        <v>9.0399999999999991</v>
      </c>
      <c r="F29" s="16">
        <v>0</v>
      </c>
      <c r="G29" s="23">
        <f>ROUND(E29*F29,2)</f>
        <v>0</v>
      </c>
      <c r="H29" s="23">
        <f>ROUND(E29-G29,2)</f>
        <v>9.0399999999999991</v>
      </c>
    </row>
    <row r="30" spans="1:8" x14ac:dyDescent="0.3">
      <c r="A30" s="14" t="s">
        <v>450</v>
      </c>
      <c r="B30" s="14" t="s">
        <v>18</v>
      </c>
      <c r="C30" s="15">
        <v>3.02</v>
      </c>
      <c r="D30" s="14">
        <v>0.6</v>
      </c>
      <c r="E30" s="23">
        <f>ROUND(C30*D30,2)</f>
        <v>1.81</v>
      </c>
      <c r="F30" s="16">
        <v>0</v>
      </c>
      <c r="G30" s="23">
        <f>ROUND(E30*F30,2)</f>
        <v>0</v>
      </c>
      <c r="H30" s="23">
        <f>ROUND(E30-G30,2)</f>
        <v>1.81</v>
      </c>
    </row>
    <row r="31" spans="1:8" x14ac:dyDescent="0.3">
      <c r="A31" s="13" t="s">
        <v>33</v>
      </c>
    </row>
    <row r="32" spans="1:8" x14ac:dyDescent="0.3">
      <c r="A32" s="14" t="s">
        <v>194</v>
      </c>
      <c r="B32" s="14" t="s">
        <v>29</v>
      </c>
      <c r="C32" s="15">
        <v>6.31</v>
      </c>
      <c r="D32" s="14">
        <v>23</v>
      </c>
      <c r="E32" s="23">
        <f>ROUND(C32*D32,2)</f>
        <v>145.13</v>
      </c>
      <c r="F32" s="16">
        <v>0</v>
      </c>
      <c r="G32" s="23">
        <f>ROUND(E32*F32,2)</f>
        <v>0</v>
      </c>
      <c r="H32" s="23">
        <f>ROUND(E32-G32,2)</f>
        <v>145.13</v>
      </c>
    </row>
    <row r="33" spans="1:8" x14ac:dyDescent="0.3">
      <c r="A33" s="14" t="s">
        <v>195</v>
      </c>
      <c r="B33" s="14" t="s">
        <v>29</v>
      </c>
      <c r="C33" s="15">
        <v>1.93</v>
      </c>
      <c r="D33" s="14">
        <v>4.25</v>
      </c>
      <c r="E33" s="23">
        <f>ROUND(C33*D33,2)</f>
        <v>8.1999999999999993</v>
      </c>
      <c r="F33" s="16">
        <v>0</v>
      </c>
      <c r="G33" s="23">
        <f>ROUND(E33*F33,2)</f>
        <v>0</v>
      </c>
      <c r="H33" s="23">
        <f>ROUND(E33-G33,2)</f>
        <v>8.1999999999999993</v>
      </c>
    </row>
    <row r="34" spans="1:8" x14ac:dyDescent="0.3">
      <c r="A34" s="14" t="s">
        <v>177</v>
      </c>
      <c r="B34" s="14" t="s">
        <v>178</v>
      </c>
      <c r="C34" s="15">
        <v>0.28999999999999998</v>
      </c>
      <c r="D34" s="14">
        <v>4.25</v>
      </c>
      <c r="E34" s="23">
        <f>ROUND(C34*D34,2)</f>
        <v>1.23</v>
      </c>
      <c r="F34" s="16">
        <v>0</v>
      </c>
      <c r="G34" s="23">
        <f>ROUND(E34*F34,2)</f>
        <v>0</v>
      </c>
      <c r="H34" s="23">
        <f>ROUND(E34-G34,2)</f>
        <v>1.23</v>
      </c>
    </row>
    <row r="35" spans="1:8" x14ac:dyDescent="0.3">
      <c r="A35" s="13" t="s">
        <v>114</v>
      </c>
    </row>
    <row r="36" spans="1:8" x14ac:dyDescent="0.3">
      <c r="A36" s="14" t="s">
        <v>181</v>
      </c>
      <c r="B36" s="14" t="s">
        <v>26</v>
      </c>
      <c r="C36" s="15">
        <v>1.34</v>
      </c>
      <c r="D36" s="14">
        <v>1.5</v>
      </c>
      <c r="E36" s="23">
        <f>ROUND(C36*D36,2)</f>
        <v>2.0099999999999998</v>
      </c>
      <c r="F36" s="16">
        <v>0</v>
      </c>
      <c r="G36" s="23">
        <f>ROUND(E36*F36,2)</f>
        <v>0</v>
      </c>
      <c r="H36" s="23">
        <f>ROUND(E36-G36,2)</f>
        <v>2.0099999999999998</v>
      </c>
    </row>
    <row r="37" spans="1:8" x14ac:dyDescent="0.3">
      <c r="A37" s="14" t="s">
        <v>180</v>
      </c>
      <c r="B37" s="14" t="s">
        <v>26</v>
      </c>
      <c r="C37" s="15">
        <v>5</v>
      </c>
      <c r="D37" s="14">
        <v>0.5</v>
      </c>
      <c r="E37" s="23">
        <f>ROUND(C37*D37,2)</f>
        <v>2.5</v>
      </c>
      <c r="F37" s="16">
        <v>0</v>
      </c>
      <c r="G37" s="23">
        <f>ROUND(E37*F37,2)</f>
        <v>0</v>
      </c>
      <c r="H37" s="23">
        <f>ROUND(E37-G37,2)</f>
        <v>2.5</v>
      </c>
    </row>
    <row r="38" spans="1:8" x14ac:dyDescent="0.3">
      <c r="A38" s="14" t="s">
        <v>182</v>
      </c>
      <c r="B38" s="14" t="s">
        <v>26</v>
      </c>
      <c r="C38" s="15">
        <v>6.88</v>
      </c>
      <c r="D38" s="14">
        <v>0.5</v>
      </c>
      <c r="E38" s="23">
        <f>ROUND(C38*D38,2)</f>
        <v>3.44</v>
      </c>
      <c r="F38" s="16">
        <v>0</v>
      </c>
      <c r="G38" s="23">
        <f>ROUND(E38*F38,2)</f>
        <v>0</v>
      </c>
      <c r="H38" s="23">
        <f>ROUND(E38-G38,2)</f>
        <v>3.44</v>
      </c>
    </row>
    <row r="39" spans="1:8" x14ac:dyDescent="0.3">
      <c r="A39" s="14" t="s">
        <v>183</v>
      </c>
      <c r="B39" s="14" t="s">
        <v>26</v>
      </c>
      <c r="C39" s="15">
        <v>2.86</v>
      </c>
      <c r="D39" s="14">
        <v>0.4</v>
      </c>
      <c r="E39" s="23">
        <f>ROUND(C39*D39,2)</f>
        <v>1.1399999999999999</v>
      </c>
      <c r="F39" s="16">
        <v>0</v>
      </c>
      <c r="G39" s="23">
        <f>ROUND(E39*F39,2)</f>
        <v>0</v>
      </c>
      <c r="H39" s="23">
        <f>ROUND(E39-G39,2)</f>
        <v>1.1399999999999999</v>
      </c>
    </row>
    <row r="40" spans="1:8" x14ac:dyDescent="0.3">
      <c r="A40" s="13" t="s">
        <v>61</v>
      </c>
    </row>
    <row r="41" spans="1:8" x14ac:dyDescent="0.3">
      <c r="A41" s="14" t="s">
        <v>184</v>
      </c>
      <c r="B41" s="14" t="s">
        <v>21</v>
      </c>
      <c r="C41" s="15">
        <v>8</v>
      </c>
      <c r="D41" s="14">
        <v>6.94</v>
      </c>
      <c r="E41" s="23">
        <f>ROUND(C41*D41,2)</f>
        <v>55.52</v>
      </c>
      <c r="F41" s="16">
        <v>0</v>
      </c>
      <c r="G41" s="23">
        <f>ROUND(E41*F41,2)</f>
        <v>0</v>
      </c>
      <c r="H41" s="23">
        <f>ROUND(E41-G41,2)</f>
        <v>55.52</v>
      </c>
    </row>
    <row r="42" spans="1:8" x14ac:dyDescent="0.3">
      <c r="A42" s="13" t="s">
        <v>131</v>
      </c>
    </row>
    <row r="43" spans="1:8" x14ac:dyDescent="0.3">
      <c r="A43" s="14" t="s">
        <v>185</v>
      </c>
      <c r="B43" s="14" t="s">
        <v>124</v>
      </c>
      <c r="C43" s="15">
        <v>0.35</v>
      </c>
      <c r="D43" s="14">
        <v>180</v>
      </c>
      <c r="E43" s="23">
        <f>ROUND(C43*D43,2)</f>
        <v>63</v>
      </c>
      <c r="F43" s="16">
        <v>0</v>
      </c>
      <c r="G43" s="23">
        <f>ROUND(E43*F43,2)</f>
        <v>0</v>
      </c>
      <c r="H43" s="23">
        <f>ROUND(E43-G43,2)</f>
        <v>63</v>
      </c>
    </row>
    <row r="44" spans="1:8" x14ac:dyDescent="0.3">
      <c r="A44" s="13" t="s">
        <v>186</v>
      </c>
    </row>
    <row r="45" spans="1:8" x14ac:dyDescent="0.3">
      <c r="A45" s="14" t="s">
        <v>187</v>
      </c>
      <c r="B45" s="14" t="s">
        <v>124</v>
      </c>
      <c r="C45" s="15">
        <v>0.4</v>
      </c>
      <c r="D45" s="14">
        <v>180</v>
      </c>
      <c r="E45" s="23">
        <f>ROUND(C45*D45,2)</f>
        <v>72</v>
      </c>
      <c r="F45" s="16">
        <v>0</v>
      </c>
      <c r="G45" s="23">
        <f>ROUND(E45*F45,2)</f>
        <v>0</v>
      </c>
      <c r="H45" s="23">
        <f>ROUND(E45-G45,2)</f>
        <v>72</v>
      </c>
    </row>
    <row r="46" spans="1:8" x14ac:dyDescent="0.3">
      <c r="A46" s="13" t="s">
        <v>99</v>
      </c>
    </row>
    <row r="47" spans="1:8" x14ac:dyDescent="0.3">
      <c r="A47" s="14" t="s">
        <v>188</v>
      </c>
      <c r="B47" s="14" t="s">
        <v>48</v>
      </c>
      <c r="C47" s="15">
        <v>4.5</v>
      </c>
      <c r="D47" s="14">
        <v>1</v>
      </c>
      <c r="E47" s="23">
        <f>ROUND(C47*D47,2)</f>
        <v>4.5</v>
      </c>
      <c r="F47" s="16">
        <v>0</v>
      </c>
      <c r="G47" s="23">
        <f>ROUND(E47*F47,2)</f>
        <v>0</v>
      </c>
      <c r="H47" s="23">
        <f>ROUND(E47-G47,2)</f>
        <v>4.5</v>
      </c>
    </row>
    <row r="48" spans="1:8" x14ac:dyDescent="0.3">
      <c r="A48" s="13" t="s">
        <v>116</v>
      </c>
    </row>
    <row r="49" spans="1:8" x14ac:dyDescent="0.3">
      <c r="A49" s="14" t="s">
        <v>189</v>
      </c>
      <c r="B49" s="14" t="s">
        <v>48</v>
      </c>
      <c r="C49" s="15">
        <v>8</v>
      </c>
      <c r="D49" s="14">
        <v>1</v>
      </c>
      <c r="E49" s="23">
        <f>ROUND(C49*D49,2)</f>
        <v>8</v>
      </c>
      <c r="F49" s="16">
        <v>0</v>
      </c>
      <c r="G49" s="23">
        <f>ROUND(E49*F49,2)</f>
        <v>0</v>
      </c>
      <c r="H49" s="23">
        <f>ROUND(E49-G49,2)</f>
        <v>8</v>
      </c>
    </row>
    <row r="50" spans="1:8" x14ac:dyDescent="0.3">
      <c r="A50" s="13" t="s">
        <v>118</v>
      </c>
    </row>
    <row r="51" spans="1:8" x14ac:dyDescent="0.3">
      <c r="A51" s="14" t="s">
        <v>119</v>
      </c>
      <c r="B51" s="14" t="s">
        <v>48</v>
      </c>
      <c r="C51" s="15">
        <v>10</v>
      </c>
      <c r="D51" s="14">
        <v>0.33300000000000002</v>
      </c>
      <c r="E51" s="23">
        <f>ROUND(C51*D51,2)</f>
        <v>3.33</v>
      </c>
      <c r="F51" s="16">
        <v>0</v>
      </c>
      <c r="G51" s="23">
        <f>ROUND(E51*F51,2)</f>
        <v>0</v>
      </c>
      <c r="H51" s="23">
        <f>ROUND(E51-G51,2)</f>
        <v>3.33</v>
      </c>
    </row>
    <row r="52" spans="1:8" x14ac:dyDescent="0.3">
      <c r="A52" s="13" t="s">
        <v>37</v>
      </c>
    </row>
    <row r="53" spans="1:8" x14ac:dyDescent="0.3">
      <c r="A53" s="14" t="s">
        <v>38</v>
      </c>
      <c r="B53" s="14" t="s">
        <v>39</v>
      </c>
      <c r="C53" s="15">
        <v>17.940000000000001</v>
      </c>
      <c r="D53" s="14">
        <v>0.54759999999999998</v>
      </c>
      <c r="E53" s="23">
        <f>ROUND(C53*D53,2)</f>
        <v>9.82</v>
      </c>
      <c r="F53" s="16">
        <v>0</v>
      </c>
      <c r="G53" s="23">
        <f>ROUND(E53*F53,2)</f>
        <v>0</v>
      </c>
      <c r="H53" s="23">
        <f>ROUND(E53-G53,2)</f>
        <v>9.82</v>
      </c>
    </row>
    <row r="54" spans="1:8" x14ac:dyDescent="0.3">
      <c r="A54" s="14" t="s">
        <v>134</v>
      </c>
      <c r="B54" s="14" t="s">
        <v>39</v>
      </c>
      <c r="C54" s="15">
        <v>17.940000000000001</v>
      </c>
      <c r="D54" s="14">
        <v>0.11</v>
      </c>
      <c r="E54" s="23">
        <f>ROUND(C54*D54,2)</f>
        <v>1.97</v>
      </c>
      <c r="F54" s="16">
        <v>0</v>
      </c>
      <c r="G54" s="23">
        <f>ROUND(E54*F54,2)</f>
        <v>0</v>
      </c>
      <c r="H54" s="23">
        <f>ROUND(E54-G54,2)</f>
        <v>1.97</v>
      </c>
    </row>
    <row r="55" spans="1:8" x14ac:dyDescent="0.3">
      <c r="A55" s="13" t="s">
        <v>40</v>
      </c>
    </row>
    <row r="56" spans="1:8" x14ac:dyDescent="0.3">
      <c r="A56" s="14" t="s">
        <v>41</v>
      </c>
      <c r="B56" s="14" t="s">
        <v>39</v>
      </c>
      <c r="C56" s="15">
        <v>9.06</v>
      </c>
      <c r="D56" s="14">
        <v>3.5249999999999999</v>
      </c>
      <c r="E56" s="23">
        <f>ROUND(C56*D56,2)</f>
        <v>31.94</v>
      </c>
      <c r="F56" s="16">
        <v>0</v>
      </c>
      <c r="G56" s="23">
        <f>ROUND(E56*F56,2)</f>
        <v>0</v>
      </c>
      <c r="H56" s="23">
        <f>ROUND(E56-G56,2)</f>
        <v>31.94</v>
      </c>
    </row>
    <row r="57" spans="1:8" x14ac:dyDescent="0.3">
      <c r="A57" s="13" t="s">
        <v>43</v>
      </c>
    </row>
    <row r="58" spans="1:8" x14ac:dyDescent="0.3">
      <c r="A58" s="14" t="s">
        <v>41</v>
      </c>
      <c r="B58" s="14" t="s">
        <v>39</v>
      </c>
      <c r="C58" s="15">
        <v>9.06</v>
      </c>
      <c r="D58" s="14">
        <v>0.25</v>
      </c>
      <c r="E58" s="23">
        <f>ROUND(C58*D58,2)</f>
        <v>2.27</v>
      </c>
      <c r="F58" s="16">
        <v>0</v>
      </c>
      <c r="G58" s="23">
        <f>ROUND(E58*F58,2)</f>
        <v>0</v>
      </c>
      <c r="H58" s="23">
        <f>ROUND(E58-G58,2)</f>
        <v>2.27</v>
      </c>
    </row>
    <row r="59" spans="1:8" x14ac:dyDescent="0.3">
      <c r="A59" s="14" t="s">
        <v>42</v>
      </c>
      <c r="B59" s="14" t="s">
        <v>39</v>
      </c>
      <c r="C59" s="15">
        <v>9.06</v>
      </c>
      <c r="D59" s="14">
        <v>7.8600000000000003E-2</v>
      </c>
      <c r="E59" s="23">
        <f>ROUND(C59*D59,2)</f>
        <v>0.71</v>
      </c>
      <c r="F59" s="16">
        <v>0</v>
      </c>
      <c r="G59" s="23">
        <f>ROUND(E59*F59,2)</f>
        <v>0</v>
      </c>
      <c r="H59" s="23">
        <f>ROUND(E59-G59,2)</f>
        <v>0.71</v>
      </c>
    </row>
    <row r="60" spans="1:8" x14ac:dyDescent="0.3">
      <c r="A60" s="13" t="s">
        <v>100</v>
      </c>
    </row>
    <row r="61" spans="1:8" x14ac:dyDescent="0.3">
      <c r="A61" s="14" t="s">
        <v>41</v>
      </c>
      <c r="B61" s="14" t="s">
        <v>39</v>
      </c>
      <c r="C61" s="15">
        <v>9.06</v>
      </c>
      <c r="D61" s="14">
        <v>0.7</v>
      </c>
      <c r="E61" s="23">
        <f>ROUND(C61*D61,2)</f>
        <v>6.34</v>
      </c>
      <c r="F61" s="16">
        <v>0</v>
      </c>
      <c r="G61" s="23">
        <f>ROUND(E61*F61,2)</f>
        <v>0</v>
      </c>
      <c r="H61" s="23">
        <f>ROUND(E61-G61,2)</f>
        <v>6.34</v>
      </c>
    </row>
    <row r="62" spans="1:8" x14ac:dyDescent="0.3">
      <c r="A62" s="14" t="s">
        <v>44</v>
      </c>
      <c r="B62" s="14" t="s">
        <v>39</v>
      </c>
      <c r="C62" s="15">
        <v>17.95</v>
      </c>
      <c r="D62" s="14">
        <v>0.47960000000000003</v>
      </c>
      <c r="E62" s="23">
        <f>ROUND(C62*D62,2)</f>
        <v>8.61</v>
      </c>
      <c r="F62" s="16">
        <v>0</v>
      </c>
      <c r="G62" s="23">
        <f>ROUND(E62*F62,2)</f>
        <v>0</v>
      </c>
      <c r="H62" s="23">
        <f>ROUND(E62-G62,2)</f>
        <v>8.61</v>
      </c>
    </row>
    <row r="63" spans="1:8" x14ac:dyDescent="0.3">
      <c r="A63" s="13" t="s">
        <v>45</v>
      </c>
    </row>
    <row r="64" spans="1:8" x14ac:dyDescent="0.3">
      <c r="A64" s="14" t="s">
        <v>38</v>
      </c>
      <c r="B64" s="14" t="s">
        <v>19</v>
      </c>
      <c r="C64" s="15">
        <v>3.44</v>
      </c>
      <c r="D64" s="14">
        <v>7.6210000000000004</v>
      </c>
      <c r="E64" s="23">
        <f>ROUND(C64*D64,2)</f>
        <v>26.22</v>
      </c>
      <c r="F64" s="16">
        <v>0</v>
      </c>
      <c r="G64" s="23">
        <f>ROUND(E64*F64,2)</f>
        <v>0</v>
      </c>
      <c r="H64" s="23">
        <f>ROUND(E64-G64,2)</f>
        <v>26.22</v>
      </c>
    </row>
    <row r="65" spans="1:8" x14ac:dyDescent="0.3">
      <c r="A65" s="14" t="s">
        <v>134</v>
      </c>
      <c r="B65" s="14" t="s">
        <v>19</v>
      </c>
      <c r="C65" s="15">
        <v>3.44</v>
      </c>
      <c r="D65" s="14">
        <v>2.4064000000000001</v>
      </c>
      <c r="E65" s="23">
        <f>ROUND(C65*D65,2)</f>
        <v>8.2799999999999994</v>
      </c>
      <c r="F65" s="16">
        <v>0</v>
      </c>
      <c r="G65" s="23">
        <f>ROUND(E65*F65,2)</f>
        <v>0</v>
      </c>
      <c r="H65" s="23">
        <f>ROUND(E65-G65,2)</f>
        <v>8.2799999999999994</v>
      </c>
    </row>
    <row r="66" spans="1:8" x14ac:dyDescent="0.3">
      <c r="A66" s="14" t="s">
        <v>190</v>
      </c>
      <c r="B66" s="14" t="s">
        <v>19</v>
      </c>
      <c r="C66" s="15">
        <v>3.44</v>
      </c>
      <c r="D66" s="14">
        <v>26.8827</v>
      </c>
      <c r="E66" s="23">
        <f>ROUND(C66*D66,2)</f>
        <v>92.48</v>
      </c>
      <c r="F66" s="16">
        <v>0</v>
      </c>
      <c r="G66" s="23">
        <f>ROUND(E66*F66,2)</f>
        <v>0</v>
      </c>
      <c r="H66" s="23">
        <f>ROUND(E66-G66,2)</f>
        <v>92.48</v>
      </c>
    </row>
    <row r="67" spans="1:8" x14ac:dyDescent="0.3">
      <c r="A67" s="13" t="s">
        <v>47</v>
      </c>
    </row>
    <row r="68" spans="1:8" x14ac:dyDescent="0.3">
      <c r="A68" s="14" t="s">
        <v>42</v>
      </c>
      <c r="B68" s="14" t="s">
        <v>48</v>
      </c>
      <c r="C68" s="15">
        <v>10.24</v>
      </c>
      <c r="D68" s="14">
        <v>1</v>
      </c>
      <c r="E68" s="23">
        <f>ROUND(C68*D68,2)</f>
        <v>10.24</v>
      </c>
      <c r="F68" s="16">
        <v>0</v>
      </c>
      <c r="G68" s="23">
        <f>ROUND(E68*F68,2)</f>
        <v>0</v>
      </c>
      <c r="H68" s="23">
        <f t="shared" ref="H68:H74" si="3">ROUND(E68-G68,2)</f>
        <v>10.24</v>
      </c>
    </row>
    <row r="69" spans="1:8" x14ac:dyDescent="0.3">
      <c r="A69" s="14" t="s">
        <v>38</v>
      </c>
      <c r="B69" s="14" t="s">
        <v>48</v>
      </c>
      <c r="C69" s="15">
        <v>5.51</v>
      </c>
      <c r="D69" s="14">
        <v>1</v>
      </c>
      <c r="E69" s="23">
        <f>ROUND(C69*D69,2)</f>
        <v>5.51</v>
      </c>
      <c r="F69" s="16">
        <v>0</v>
      </c>
      <c r="G69" s="23">
        <f>ROUND(E69*F69,2)</f>
        <v>0</v>
      </c>
      <c r="H69" s="23">
        <f t="shared" si="3"/>
        <v>5.51</v>
      </c>
    </row>
    <row r="70" spans="1:8" x14ac:dyDescent="0.3">
      <c r="A70" s="14" t="s">
        <v>134</v>
      </c>
      <c r="B70" s="14" t="s">
        <v>48</v>
      </c>
      <c r="C70" s="15">
        <v>6.42</v>
      </c>
      <c r="D70" s="14">
        <v>1</v>
      </c>
      <c r="E70" s="23">
        <f>ROUND(C70*D70,2)</f>
        <v>6.42</v>
      </c>
      <c r="F70" s="16">
        <v>0</v>
      </c>
      <c r="G70" s="23">
        <f>ROUND(E70*F70,2)</f>
        <v>0</v>
      </c>
      <c r="H70" s="23">
        <f t="shared" si="3"/>
        <v>6.42</v>
      </c>
    </row>
    <row r="71" spans="1:8" x14ac:dyDescent="0.3">
      <c r="A71" s="14" t="s">
        <v>190</v>
      </c>
      <c r="B71" s="14" t="s">
        <v>48</v>
      </c>
      <c r="C71" s="15">
        <v>14.31</v>
      </c>
      <c r="D71" s="14">
        <v>1</v>
      </c>
      <c r="E71" s="23">
        <f>ROUND(C71*D71,2)</f>
        <v>14.31</v>
      </c>
      <c r="F71" s="16">
        <v>0</v>
      </c>
      <c r="G71" s="23">
        <f>ROUND(E71*F71,2)</f>
        <v>0</v>
      </c>
      <c r="H71" s="23">
        <f t="shared" si="3"/>
        <v>14.31</v>
      </c>
    </row>
    <row r="72" spans="1:8" x14ac:dyDescent="0.3">
      <c r="A72" s="9" t="s">
        <v>49</v>
      </c>
      <c r="B72" s="9" t="s">
        <v>48</v>
      </c>
      <c r="C72" s="10">
        <v>33.25</v>
      </c>
      <c r="D72" s="9">
        <v>1</v>
      </c>
      <c r="E72" s="22">
        <f>ROUND(C72*D72,2)</f>
        <v>33.25</v>
      </c>
      <c r="F72" s="11">
        <v>0</v>
      </c>
      <c r="G72" s="22">
        <f>ROUND(E72*F72,2)</f>
        <v>0</v>
      </c>
      <c r="H72" s="22">
        <f t="shared" si="3"/>
        <v>33.25</v>
      </c>
    </row>
    <row r="73" spans="1:8" x14ac:dyDescent="0.3">
      <c r="A73" s="7" t="s">
        <v>50</v>
      </c>
      <c r="E73" s="23">
        <f>SUM(E12:E72)</f>
        <v>1085.9200000000003</v>
      </c>
      <c r="G73" s="12">
        <f>SUM(G12:G72)</f>
        <v>0</v>
      </c>
      <c r="H73" s="12">
        <f t="shared" si="3"/>
        <v>1085.92</v>
      </c>
    </row>
    <row r="74" spans="1:8" x14ac:dyDescent="0.3">
      <c r="A74" s="7" t="s">
        <v>51</v>
      </c>
      <c r="E74" s="23">
        <f>+E8-E73</f>
        <v>-5.9200000000003001</v>
      </c>
      <c r="G74" s="12">
        <f>+G8-G73</f>
        <v>0</v>
      </c>
      <c r="H74" s="12">
        <f t="shared" si="3"/>
        <v>-5.92</v>
      </c>
    </row>
    <row r="75" spans="1:8" x14ac:dyDescent="0.3">
      <c r="A75" t="s">
        <v>12</v>
      </c>
    </row>
    <row r="76" spans="1:8" x14ac:dyDescent="0.3">
      <c r="A76" s="7" t="s">
        <v>52</v>
      </c>
    </row>
    <row r="77" spans="1:8" x14ac:dyDescent="0.3">
      <c r="A77" s="14" t="s">
        <v>42</v>
      </c>
      <c r="B77" s="14" t="s">
        <v>48</v>
      </c>
      <c r="C77" s="15">
        <v>28.89</v>
      </c>
      <c r="D77" s="14">
        <v>1</v>
      </c>
      <c r="E77" s="23">
        <f>ROUND(C77*D77,2)</f>
        <v>28.89</v>
      </c>
      <c r="F77" s="16">
        <v>0</v>
      </c>
      <c r="G77" s="23">
        <f>ROUND(E77*F77,2)</f>
        <v>0</v>
      </c>
      <c r="H77" s="23">
        <f t="shared" ref="H77:H83" si="4">ROUND(E77-G77,2)</f>
        <v>28.89</v>
      </c>
    </row>
    <row r="78" spans="1:8" x14ac:dyDescent="0.3">
      <c r="A78" s="14" t="s">
        <v>38</v>
      </c>
      <c r="B78" s="14" t="s">
        <v>48</v>
      </c>
      <c r="C78" s="15">
        <v>42.54</v>
      </c>
      <c r="D78" s="14">
        <v>1</v>
      </c>
      <c r="E78" s="23">
        <f>ROUND(C78*D78,2)</f>
        <v>42.54</v>
      </c>
      <c r="F78" s="16">
        <v>0</v>
      </c>
      <c r="G78" s="23">
        <f>ROUND(E78*F78,2)</f>
        <v>0</v>
      </c>
      <c r="H78" s="23">
        <f t="shared" si="4"/>
        <v>42.54</v>
      </c>
    </row>
    <row r="79" spans="1:8" x14ac:dyDescent="0.3">
      <c r="A79" s="14" t="s">
        <v>134</v>
      </c>
      <c r="B79" s="14" t="s">
        <v>48</v>
      </c>
      <c r="C79" s="15">
        <v>30.72</v>
      </c>
      <c r="D79" s="14">
        <v>1</v>
      </c>
      <c r="E79" s="23">
        <f>ROUND(C79*D79,2)</f>
        <v>30.72</v>
      </c>
      <c r="F79" s="16">
        <v>0</v>
      </c>
      <c r="G79" s="23">
        <f>ROUND(E79*F79,2)</f>
        <v>0</v>
      </c>
      <c r="H79" s="23">
        <f t="shared" si="4"/>
        <v>30.72</v>
      </c>
    </row>
    <row r="80" spans="1:8" x14ac:dyDescent="0.3">
      <c r="A80" s="9" t="s">
        <v>190</v>
      </c>
      <c r="B80" s="9" t="s">
        <v>48</v>
      </c>
      <c r="C80" s="10">
        <v>59.44</v>
      </c>
      <c r="D80" s="9">
        <v>1</v>
      </c>
      <c r="E80" s="22">
        <f>ROUND(C80*D80,2)</f>
        <v>59.44</v>
      </c>
      <c r="F80" s="11">
        <v>0</v>
      </c>
      <c r="G80" s="22">
        <f>ROUND(E80*F80,2)</f>
        <v>0</v>
      </c>
      <c r="H80" s="22">
        <f t="shared" si="4"/>
        <v>59.44</v>
      </c>
    </row>
    <row r="81" spans="1:8" x14ac:dyDescent="0.3">
      <c r="A81" s="7" t="s">
        <v>53</v>
      </c>
      <c r="E81" s="23">
        <f>SUM(E77:E80)</f>
        <v>161.59</v>
      </c>
      <c r="G81" s="12">
        <f>SUM(G77:G80)</f>
        <v>0</v>
      </c>
      <c r="H81" s="12">
        <f t="shared" si="4"/>
        <v>161.59</v>
      </c>
    </row>
    <row r="82" spans="1:8" x14ac:dyDescent="0.3">
      <c r="A82" s="7" t="s">
        <v>54</v>
      </c>
      <c r="E82" s="23">
        <f>+E73+E81</f>
        <v>1247.5100000000002</v>
      </c>
      <c r="G82" s="12">
        <f>+G73+G81</f>
        <v>0</v>
      </c>
      <c r="H82" s="12">
        <f t="shared" si="4"/>
        <v>1247.51</v>
      </c>
    </row>
    <row r="83" spans="1:8" x14ac:dyDescent="0.3">
      <c r="A83" s="7" t="s">
        <v>55</v>
      </c>
      <c r="E83" s="23">
        <f>+E8-E82</f>
        <v>-167.51000000000022</v>
      </c>
      <c r="G83" s="12">
        <f>+G8-G82</f>
        <v>0</v>
      </c>
      <c r="H83" s="12">
        <f t="shared" si="4"/>
        <v>-167.51</v>
      </c>
    </row>
    <row r="84" spans="1:8" x14ac:dyDescent="0.3">
      <c r="A84" t="s">
        <v>120</v>
      </c>
    </row>
    <row r="85" spans="1:8" x14ac:dyDescent="0.3">
      <c r="A85" t="s">
        <v>425</v>
      </c>
    </row>
    <row r="86" spans="1:8" x14ac:dyDescent="0.3">
      <c r="A86" s="7" t="s">
        <v>121</v>
      </c>
    </row>
    <row r="87" spans="1:8" x14ac:dyDescent="0.3">
      <c r="A87" s="7" t="s">
        <v>122</v>
      </c>
    </row>
    <row r="88" spans="1:8" x14ac:dyDescent="0.3">
      <c r="C88"/>
      <c r="E88"/>
    </row>
    <row r="89" spans="1:8" x14ac:dyDescent="0.3">
      <c r="C89"/>
      <c r="E89"/>
    </row>
    <row r="90" spans="1:8" x14ac:dyDescent="0.3">
      <c r="C90"/>
      <c r="E90"/>
    </row>
    <row r="91" spans="1:8" x14ac:dyDescent="0.3">
      <c r="C91"/>
      <c r="E91"/>
    </row>
    <row r="92" spans="1:8" x14ac:dyDescent="0.3">
      <c r="C92"/>
      <c r="E92"/>
    </row>
    <row r="93" spans="1:8" x14ac:dyDescent="0.3">
      <c r="C93"/>
      <c r="E93"/>
    </row>
    <row r="94" spans="1:8" x14ac:dyDescent="0.3">
      <c r="C94"/>
      <c r="E94"/>
    </row>
    <row r="95" spans="1:8" x14ac:dyDescent="0.3">
      <c r="C95"/>
      <c r="E95"/>
    </row>
    <row r="96" spans="1:8" x14ac:dyDescent="0.3">
      <c r="C96"/>
      <c r="E96"/>
    </row>
    <row r="97" spans="1:8" x14ac:dyDescent="0.3">
      <c r="C97"/>
      <c r="E97"/>
    </row>
    <row r="98" spans="1:8" x14ac:dyDescent="0.3">
      <c r="A98" t="str" cm="1">
        <f t="array" aca="1" ref="A98" ca="1">MID(CELL("filename",A1),FIND("]",CELL("filename",A1))+1,256)</f>
        <v>rice5</v>
      </c>
      <c r="C98"/>
      <c r="E98"/>
    </row>
    <row r="99" spans="1:8" x14ac:dyDescent="0.3">
      <c r="A99" s="7" t="s">
        <v>50</v>
      </c>
      <c r="C99"/>
      <c r="E99" s="25">
        <f>VLOOKUP(A99,$A$1:$H$98,5,FALSE)</f>
        <v>1085.9200000000003</v>
      </c>
    </row>
    <row r="100" spans="1:8" x14ac:dyDescent="0.3">
      <c r="A100" s="7" t="s">
        <v>293</v>
      </c>
      <c r="C100"/>
      <c r="E100" s="25">
        <f>VLOOKUP(A100,$A$1:$H$98,5,FALSE)</f>
        <v>161.59</v>
      </c>
    </row>
    <row r="101" spans="1:8" x14ac:dyDescent="0.3">
      <c r="A101" s="7" t="s">
        <v>294</v>
      </c>
      <c r="C101"/>
      <c r="E101" s="25">
        <f t="shared" ref="E101:E102" si="5">VLOOKUP(A101,$A$1:$H$98,5,FALSE)</f>
        <v>1247.5100000000002</v>
      </c>
    </row>
    <row r="102" spans="1:8" x14ac:dyDescent="0.3">
      <c r="A102" s="7" t="s">
        <v>55</v>
      </c>
      <c r="C102"/>
      <c r="E102" s="25">
        <f t="shared" si="5"/>
        <v>-167.51000000000022</v>
      </c>
    </row>
    <row r="104" spans="1:8" x14ac:dyDescent="0.3">
      <c r="A104" s="21" t="s">
        <v>255</v>
      </c>
      <c r="C104"/>
      <c r="E104"/>
    </row>
    <row r="105" spans="1:8" x14ac:dyDescent="0.3">
      <c r="A105" s="25">
        <f>E102</f>
        <v>-167.51000000000022</v>
      </c>
      <c r="B105" s="25">
        <f ca="1">C105-Calculator!$B$16</f>
        <v>4.6000000000000005</v>
      </c>
      <c r="C105" s="25">
        <f ca="1">D105-Calculator!$B$16</f>
        <v>4.9000000000000004</v>
      </c>
      <c r="D105" s="25">
        <f ca="1">E105-Calculator!$B$16</f>
        <v>5.2</v>
      </c>
      <c r="E105" s="25" cm="1">
        <f t="array" aca="1" ref="E105" ca="1">IF(MID(CELL("filename",A1),FIND("]",CELL("filename",A1))+1,256)=Calculator!AR2,Calculator!B15,5.5)</f>
        <v>5.5</v>
      </c>
      <c r="F105" s="25">
        <f ca="1">E105+Calculator!$B$16</f>
        <v>5.8</v>
      </c>
      <c r="G105" s="25">
        <f ca="1">F105+Calculator!$B$16</f>
        <v>6.1</v>
      </c>
      <c r="H105" s="25">
        <f ca="1">G105+Calculator!$B$16</f>
        <v>6.3999999999999995</v>
      </c>
    </row>
    <row r="106" spans="1:8" x14ac:dyDescent="0.3">
      <c r="A106">
        <f ca="1">A107-Calculator!$B$12</f>
        <v>205</v>
      </c>
      <c r="B106">
        <f t="dataTable" ref="B106:H112" dt2D="1" dtr="1" r1="C7" r2="D7" ca="1"/>
        <v>-304.51000000000022</v>
      </c>
      <c r="C106">
        <v>-243.01000000000022</v>
      </c>
      <c r="D106">
        <v>-181.51000000000022</v>
      </c>
      <c r="E106">
        <v>-120.01000000000022</v>
      </c>
      <c r="F106">
        <v>-58.510000000000218</v>
      </c>
      <c r="G106">
        <v>2.9899999999997817</v>
      </c>
      <c r="H106">
        <v>64.489999999999782</v>
      </c>
    </row>
    <row r="107" spans="1:8" x14ac:dyDescent="0.3">
      <c r="A107">
        <f ca="1">A108-Calculator!$B$12</f>
        <v>210</v>
      </c>
      <c r="B107">
        <v>-281.51000000000022</v>
      </c>
      <c r="C107">
        <v>-218.51000000000022</v>
      </c>
      <c r="D107">
        <v>-155.51000000000022</v>
      </c>
      <c r="E107">
        <v>-92.510000000000218</v>
      </c>
      <c r="F107">
        <v>-29.510000000000218</v>
      </c>
      <c r="G107">
        <v>33.489999999999782</v>
      </c>
      <c r="H107">
        <v>96.489999999999782</v>
      </c>
    </row>
    <row r="108" spans="1:8" x14ac:dyDescent="0.3">
      <c r="A108">
        <f ca="1">A109-Calculator!$B$12</f>
        <v>215</v>
      </c>
      <c r="B108">
        <v>-258.51000000000022</v>
      </c>
      <c r="C108">
        <v>-194.01000000000022</v>
      </c>
      <c r="D108">
        <v>-129.51000000000022</v>
      </c>
      <c r="E108">
        <v>-65.010000000000218</v>
      </c>
      <c r="F108">
        <v>-0.51000000000021828</v>
      </c>
      <c r="G108">
        <v>63.989999999999782</v>
      </c>
      <c r="H108">
        <v>128.48999999999978</v>
      </c>
    </row>
    <row r="109" spans="1:8" x14ac:dyDescent="0.3">
      <c r="A109" cm="1">
        <f t="array" aca="1" ref="A109" ca="1">IF(MID(CELL("filename",A1),FIND("]",CELL("filename",A1))+1,256)=Calculator!AR2,Calculator!B11,220)</f>
        <v>220</v>
      </c>
      <c r="B109">
        <v>-235.51000000000022</v>
      </c>
      <c r="C109">
        <v>-169.51000000000022</v>
      </c>
      <c r="D109">
        <v>-103.51000000000022</v>
      </c>
      <c r="E109">
        <v>-37.510000000000218</v>
      </c>
      <c r="F109">
        <v>28.489999999999782</v>
      </c>
      <c r="G109">
        <v>94.489999999999782</v>
      </c>
      <c r="H109">
        <v>160.48999999999978</v>
      </c>
    </row>
    <row r="110" spans="1:8" x14ac:dyDescent="0.3">
      <c r="A110">
        <f ca="1">A109+Calculator!$B$12</f>
        <v>225</v>
      </c>
      <c r="B110">
        <v>-212.51000000000022</v>
      </c>
      <c r="C110">
        <v>-145.01000000000022</v>
      </c>
      <c r="D110">
        <v>-77.510000000000218</v>
      </c>
      <c r="E110">
        <v>-10.010000000000218</v>
      </c>
      <c r="F110">
        <v>57.489999999999782</v>
      </c>
      <c r="G110">
        <v>124.98999999999978</v>
      </c>
      <c r="H110">
        <v>192.48999999999978</v>
      </c>
    </row>
    <row r="111" spans="1:8" x14ac:dyDescent="0.3">
      <c r="A111">
        <f ca="1">A110+Calculator!$B$12</f>
        <v>230</v>
      </c>
      <c r="B111">
        <v>-189.51000000000022</v>
      </c>
      <c r="C111">
        <v>-120.51000000000022</v>
      </c>
      <c r="D111">
        <v>-51.510000000000218</v>
      </c>
      <c r="E111">
        <v>17.489999999999782</v>
      </c>
      <c r="F111">
        <v>86.489999999999782</v>
      </c>
      <c r="G111">
        <v>155.48999999999978</v>
      </c>
      <c r="H111">
        <v>224.48999999999978</v>
      </c>
    </row>
    <row r="112" spans="1:8" x14ac:dyDescent="0.3">
      <c r="A112">
        <f ca="1">A111+Calculator!$B$12</f>
        <v>235</v>
      </c>
      <c r="B112">
        <v>-166.51000000000022</v>
      </c>
      <c r="C112">
        <v>-96.010000000000218</v>
      </c>
      <c r="D112">
        <v>-25.510000000000218</v>
      </c>
      <c r="E112">
        <v>44.989999999999782</v>
      </c>
      <c r="F112">
        <v>115.48999999999978</v>
      </c>
      <c r="G112">
        <v>185.98999999999978</v>
      </c>
      <c r="H112">
        <v>256.48999999999978</v>
      </c>
    </row>
    <row r="113" spans="1:8" x14ac:dyDescent="0.3">
      <c r="C113"/>
      <c r="E113"/>
    </row>
    <row r="114" spans="1:8" x14ac:dyDescent="0.3">
      <c r="C114"/>
      <c r="E114"/>
    </row>
    <row r="115" spans="1:8" x14ac:dyDescent="0.3">
      <c r="A115" s="21" t="s">
        <v>256</v>
      </c>
      <c r="C115"/>
      <c r="E115"/>
    </row>
    <row r="116" spans="1:8" x14ac:dyDescent="0.3">
      <c r="A116" s="25">
        <f>E102</f>
        <v>-167.51000000000022</v>
      </c>
      <c r="B116" s="25">
        <f ca="1">C116-Calculator!$B$29</f>
        <v>5.2000000000000011</v>
      </c>
      <c r="C116" s="25">
        <f ca="1">D116-Calculator!$B$29</f>
        <v>5.3000000000000007</v>
      </c>
      <c r="D116" s="25">
        <f ca="1">E116-Calculator!$B$29</f>
        <v>5.4</v>
      </c>
      <c r="E116" s="25" cm="1">
        <f t="array" aca="1" ref="E116" ca="1">IF(MID(CELL("filename",A1),FIND("]",CELL("filename",A1))+1,256)=Calculator!AS2,Calculator!B28,5.5)</f>
        <v>5.5</v>
      </c>
      <c r="F116" s="25">
        <f ca="1">E116+Calculator!$B$29</f>
        <v>5.6</v>
      </c>
      <c r="G116" s="25">
        <f ca="1">F116+Calculator!$B$29</f>
        <v>5.6999999999999993</v>
      </c>
      <c r="H116" s="25">
        <f ca="1">G116+Calculator!$B$29</f>
        <v>5.7999999999999989</v>
      </c>
    </row>
    <row r="117" spans="1:8" x14ac:dyDescent="0.3">
      <c r="A117">
        <f ca="1">A118-Calculator!$B$25</f>
        <v>205</v>
      </c>
      <c r="B117">
        <f t="dataTable" ref="B117:H123" dt2D="1" dtr="1" r1="C7" r2="D7" ca="1"/>
        <v>-181.51000000000022</v>
      </c>
      <c r="C117">
        <v>-161.01000000000022</v>
      </c>
      <c r="D117">
        <v>-140.51000000000022</v>
      </c>
      <c r="E117">
        <v>-120.01000000000022</v>
      </c>
      <c r="F117">
        <v>-99.510000000000218</v>
      </c>
      <c r="G117">
        <v>-79.010000000000218</v>
      </c>
      <c r="H117">
        <v>-58.510000000000218</v>
      </c>
    </row>
    <row r="118" spans="1:8" x14ac:dyDescent="0.3">
      <c r="A118">
        <f ca="1">A119-Calculator!$B$25</f>
        <v>210</v>
      </c>
      <c r="B118">
        <v>-155.51000000000022</v>
      </c>
      <c r="C118">
        <v>-134.51000000000022</v>
      </c>
      <c r="D118">
        <v>-113.51000000000022</v>
      </c>
      <c r="E118">
        <v>-92.510000000000218</v>
      </c>
      <c r="F118">
        <v>-71.510000000000218</v>
      </c>
      <c r="G118">
        <v>-50.510000000000218</v>
      </c>
      <c r="H118">
        <v>-29.510000000000218</v>
      </c>
    </row>
    <row r="119" spans="1:8" x14ac:dyDescent="0.3">
      <c r="A119">
        <f ca="1">A120-Calculator!$B$25</f>
        <v>215</v>
      </c>
      <c r="B119">
        <v>-129.51000000000022</v>
      </c>
      <c r="C119">
        <v>-108.01000000000022</v>
      </c>
      <c r="D119">
        <v>-86.510000000000218</v>
      </c>
      <c r="E119">
        <v>-65.010000000000218</v>
      </c>
      <c r="F119">
        <v>-43.510000000000218</v>
      </c>
      <c r="G119">
        <v>-22.010000000000218</v>
      </c>
      <c r="H119">
        <v>-0.51000000000021828</v>
      </c>
    </row>
    <row r="120" spans="1:8" x14ac:dyDescent="0.3">
      <c r="A120" cm="1">
        <f t="array" aca="1" ref="A120" ca="1">IF(MID(CELL("filename",A1),FIND("]",CELL("filename",A1))+1,256)=Calculator!AS2,Calculator!B24,220)</f>
        <v>220</v>
      </c>
      <c r="B120">
        <v>-103.51000000000022</v>
      </c>
      <c r="C120">
        <v>-81.510000000000218</v>
      </c>
      <c r="D120">
        <v>-59.510000000000218</v>
      </c>
      <c r="E120">
        <v>-37.510000000000218</v>
      </c>
      <c r="F120">
        <v>-15.510000000000218</v>
      </c>
      <c r="G120">
        <v>6.4899999999997817</v>
      </c>
      <c r="H120">
        <v>28.489999999999782</v>
      </c>
    </row>
    <row r="121" spans="1:8" x14ac:dyDescent="0.3">
      <c r="A121">
        <f ca="1">A120+Calculator!$B$25</f>
        <v>225</v>
      </c>
      <c r="B121">
        <v>-77.510000000000218</v>
      </c>
      <c r="C121">
        <v>-55.010000000000218</v>
      </c>
      <c r="D121">
        <v>-32.510000000000218</v>
      </c>
      <c r="E121">
        <v>-10.010000000000218</v>
      </c>
      <c r="F121">
        <v>12.489999999999782</v>
      </c>
      <c r="G121">
        <v>34.989999999999782</v>
      </c>
      <c r="H121">
        <v>57.489999999999782</v>
      </c>
    </row>
    <row r="122" spans="1:8" x14ac:dyDescent="0.3">
      <c r="A122">
        <f ca="1">A121+Calculator!$B$25</f>
        <v>230</v>
      </c>
      <c r="B122">
        <v>-51.510000000000218</v>
      </c>
      <c r="C122">
        <v>-28.510000000000218</v>
      </c>
      <c r="D122">
        <v>-5.5100000000002183</v>
      </c>
      <c r="E122">
        <v>17.489999999999782</v>
      </c>
      <c r="F122">
        <v>40.489999999999782</v>
      </c>
      <c r="G122">
        <v>63.489999999999782</v>
      </c>
      <c r="H122">
        <v>86.489999999999782</v>
      </c>
    </row>
    <row r="123" spans="1:8" x14ac:dyDescent="0.3">
      <c r="A123">
        <f ca="1">A122+Calculator!$B$25</f>
        <v>235</v>
      </c>
      <c r="B123">
        <v>-25.510000000000218</v>
      </c>
      <c r="C123">
        <v>-2.0100000000002183</v>
      </c>
      <c r="D123">
        <v>21.489999999999782</v>
      </c>
      <c r="E123">
        <v>44.989999999999782</v>
      </c>
      <c r="F123">
        <v>68.489999999999782</v>
      </c>
      <c r="G123">
        <v>91.989999999999782</v>
      </c>
      <c r="H123">
        <v>115.48999999999978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73757-1D44-433D-BC58-39FFD1FD679D}">
  <dimension ref="A1:H123"/>
  <sheetViews>
    <sheetView topLeftCell="A100" workbookViewId="0">
      <selection activeCell="A116" sqref="A116:H123"/>
    </sheetView>
  </sheetViews>
  <sheetFormatPr defaultRowHeight="14.4" x14ac:dyDescent="0.3"/>
  <cols>
    <col min="1" max="1" width="25.6640625" customWidth="1"/>
    <col min="5" max="5" width="11" customWidth="1"/>
    <col min="8" max="8" width="11" customWidth="1"/>
  </cols>
  <sheetData>
    <row r="1" spans="1:8" x14ac:dyDescent="0.3">
      <c r="A1" s="80" t="s">
        <v>214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196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453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98</v>
      </c>
      <c r="B7" s="9" t="s">
        <v>124</v>
      </c>
      <c r="C7" s="28">
        <f>IF(Calculator!B7="Rice",Calculator!B15,IF(Calculator!B20="Rice",Calculator!B28,6.75))</f>
        <v>6.75</v>
      </c>
      <c r="D7" s="29">
        <f>IF(Calculator!B7="Rice",Calculator!B11,IF(Calculator!B20="Rice",Calculator!B24,160))</f>
        <v>160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3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4.5</v>
      </c>
      <c r="E12" s="23">
        <f>ROUND(C12*D12,2)</f>
        <v>36.5</v>
      </c>
      <c r="F12" s="16">
        <v>0</v>
      </c>
      <c r="G12" s="23">
        <f>ROUND(E12*F12,2)</f>
        <v>0</v>
      </c>
      <c r="H12" s="23">
        <f>ROUND(E12-G12,2)</f>
        <v>36.5</v>
      </c>
    </row>
    <row r="13" spans="1:8" x14ac:dyDescent="0.3">
      <c r="A13" s="14" t="s">
        <v>57</v>
      </c>
      <c r="B13" s="14" t="s">
        <v>16</v>
      </c>
      <c r="C13" s="15">
        <v>6.87</v>
      </c>
      <c r="D13" s="14">
        <v>1.3</v>
      </c>
      <c r="E13" s="23">
        <f>ROUND(C13*D13,2)</f>
        <v>8.93</v>
      </c>
      <c r="F13" s="16">
        <v>0</v>
      </c>
      <c r="G13" s="23">
        <f>ROUND(E13*F13,2)</f>
        <v>0</v>
      </c>
      <c r="H13" s="23">
        <f>ROUND(E13-G13,2)</f>
        <v>8.93</v>
      </c>
    </row>
    <row r="14" spans="1:8" x14ac:dyDescent="0.3">
      <c r="A14" s="13" t="s">
        <v>20</v>
      </c>
      <c r="C14" s="23"/>
      <c r="E14" s="23"/>
    </row>
    <row r="15" spans="1:8" x14ac:dyDescent="0.3">
      <c r="A15" s="14" t="s">
        <v>167</v>
      </c>
      <c r="B15" s="14" t="s">
        <v>21</v>
      </c>
      <c r="C15" s="15">
        <v>26</v>
      </c>
      <c r="D15" s="14">
        <v>0.5</v>
      </c>
      <c r="E15" s="23">
        <f>ROUND(C15*D15,2)</f>
        <v>13</v>
      </c>
      <c r="F15" s="16">
        <v>0</v>
      </c>
      <c r="G15" s="23">
        <f>ROUND(E15*F15,2)</f>
        <v>0</v>
      </c>
      <c r="H15" s="23">
        <f>ROUND(E15-G15,2)</f>
        <v>13</v>
      </c>
    </row>
    <row r="16" spans="1:8" x14ac:dyDescent="0.3">
      <c r="A16" s="14" t="s">
        <v>154</v>
      </c>
      <c r="B16" s="14" t="s">
        <v>21</v>
      </c>
      <c r="C16" s="15">
        <v>47.21</v>
      </c>
      <c r="D16" s="14">
        <v>0.5</v>
      </c>
      <c r="E16" s="23">
        <f>ROUND(C16*D16,2)</f>
        <v>23.61</v>
      </c>
      <c r="F16" s="16">
        <v>0</v>
      </c>
      <c r="G16" s="23">
        <f>ROUND(E16*F16,2)</f>
        <v>0</v>
      </c>
      <c r="H16" s="23">
        <f>ROUND(E16-G16,2)</f>
        <v>23.61</v>
      </c>
    </row>
    <row r="17" spans="1:8" x14ac:dyDescent="0.3">
      <c r="A17" s="14" t="s">
        <v>168</v>
      </c>
      <c r="B17" s="14" t="s">
        <v>21</v>
      </c>
      <c r="C17" s="15">
        <v>31.69</v>
      </c>
      <c r="D17" s="14">
        <v>5.94</v>
      </c>
      <c r="E17" s="23">
        <f>ROUND(C17*D17,2)</f>
        <v>188.24</v>
      </c>
      <c r="F17" s="16">
        <v>0</v>
      </c>
      <c r="G17" s="23">
        <f>ROUND(E17*F17,2)</f>
        <v>0</v>
      </c>
      <c r="H17" s="23">
        <f>ROUND(E17-G17,2)</f>
        <v>188.24</v>
      </c>
    </row>
    <row r="18" spans="1:8" x14ac:dyDescent="0.3">
      <c r="A18" s="14" t="s">
        <v>169</v>
      </c>
      <c r="B18" s="14" t="s">
        <v>26</v>
      </c>
      <c r="C18" s="15">
        <v>18</v>
      </c>
      <c r="D18" s="14">
        <v>0.8</v>
      </c>
      <c r="E18" s="23">
        <f>ROUND(C18*D18,2)</f>
        <v>14.4</v>
      </c>
      <c r="F18" s="16">
        <v>0</v>
      </c>
      <c r="G18" s="23">
        <f>ROUND(E18*F18,2)</f>
        <v>0</v>
      </c>
      <c r="H18" s="23">
        <f>ROUND(E18-G18,2)</f>
        <v>14.4</v>
      </c>
    </row>
    <row r="19" spans="1:8" x14ac:dyDescent="0.3">
      <c r="A19" s="13" t="s">
        <v>24</v>
      </c>
      <c r="C19" s="23"/>
      <c r="E19" s="23"/>
    </row>
    <row r="20" spans="1:8" x14ac:dyDescent="0.3">
      <c r="A20" s="14" t="s">
        <v>25</v>
      </c>
      <c r="B20" s="14" t="s">
        <v>18</v>
      </c>
      <c r="C20" s="15">
        <v>0.25</v>
      </c>
      <c r="D20" s="14">
        <v>80</v>
      </c>
      <c r="E20" s="23">
        <f t="shared" ref="E20:E27" si="0">ROUND(C20*D20,2)</f>
        <v>20</v>
      </c>
      <c r="F20" s="16">
        <v>0</v>
      </c>
      <c r="G20" s="23">
        <f t="shared" ref="G20:G27" si="1">ROUND(E20*F20,2)</f>
        <v>0</v>
      </c>
      <c r="H20" s="23">
        <f t="shared" ref="H20:H27" si="2">ROUND(E20-G20,2)</f>
        <v>20</v>
      </c>
    </row>
    <row r="21" spans="1:8" x14ac:dyDescent="0.3">
      <c r="A21" s="14" t="s">
        <v>138</v>
      </c>
      <c r="B21" s="14" t="s">
        <v>26</v>
      </c>
      <c r="C21" s="15">
        <v>2.72</v>
      </c>
      <c r="D21" s="14">
        <v>2</v>
      </c>
      <c r="E21" s="23">
        <f t="shared" si="0"/>
        <v>5.44</v>
      </c>
      <c r="F21" s="16">
        <v>0</v>
      </c>
      <c r="G21" s="23">
        <f t="shared" si="1"/>
        <v>0</v>
      </c>
      <c r="H21" s="23">
        <f t="shared" si="2"/>
        <v>5.44</v>
      </c>
    </row>
    <row r="22" spans="1:8" x14ac:dyDescent="0.3">
      <c r="A22" s="14" t="s">
        <v>170</v>
      </c>
      <c r="B22" s="14" t="s">
        <v>26</v>
      </c>
      <c r="C22" s="15">
        <v>17.5</v>
      </c>
      <c r="D22" s="14">
        <v>1.3</v>
      </c>
      <c r="E22" s="23">
        <f t="shared" si="0"/>
        <v>22.75</v>
      </c>
      <c r="F22" s="16">
        <v>0</v>
      </c>
      <c r="G22" s="23">
        <f t="shared" si="1"/>
        <v>0</v>
      </c>
      <c r="H22" s="23">
        <f t="shared" si="2"/>
        <v>22.75</v>
      </c>
    </row>
    <row r="23" spans="1:8" x14ac:dyDescent="0.3">
      <c r="A23" s="14" t="s">
        <v>171</v>
      </c>
      <c r="B23" s="14" t="s">
        <v>18</v>
      </c>
      <c r="C23" s="15">
        <v>7.91</v>
      </c>
      <c r="D23" s="14">
        <v>3</v>
      </c>
      <c r="E23" s="23">
        <f t="shared" si="0"/>
        <v>23.73</v>
      </c>
      <c r="F23" s="16">
        <v>0</v>
      </c>
      <c r="G23" s="23">
        <f t="shared" si="1"/>
        <v>0</v>
      </c>
      <c r="H23" s="23">
        <f t="shared" si="2"/>
        <v>23.73</v>
      </c>
    </row>
    <row r="24" spans="1:8" x14ac:dyDescent="0.3">
      <c r="A24" s="14" t="s">
        <v>172</v>
      </c>
      <c r="B24" s="14" t="s">
        <v>18</v>
      </c>
      <c r="C24" s="15">
        <v>45.96</v>
      </c>
      <c r="D24" s="14">
        <v>0.5</v>
      </c>
      <c r="E24" s="23">
        <f t="shared" si="0"/>
        <v>22.98</v>
      </c>
      <c r="F24" s="16">
        <v>0</v>
      </c>
      <c r="G24" s="23">
        <f t="shared" si="1"/>
        <v>0</v>
      </c>
      <c r="H24" s="23">
        <f t="shared" si="2"/>
        <v>22.98</v>
      </c>
    </row>
    <row r="25" spans="1:8" x14ac:dyDescent="0.3">
      <c r="A25" s="14" t="s">
        <v>173</v>
      </c>
      <c r="B25" s="14" t="s">
        <v>26</v>
      </c>
      <c r="C25" s="15">
        <v>17.5</v>
      </c>
      <c r="D25" s="14">
        <v>2</v>
      </c>
      <c r="E25" s="23">
        <f t="shared" si="0"/>
        <v>35</v>
      </c>
      <c r="F25" s="16">
        <v>0</v>
      </c>
      <c r="G25" s="23">
        <f t="shared" si="1"/>
        <v>0</v>
      </c>
      <c r="H25" s="23">
        <f t="shared" si="2"/>
        <v>35</v>
      </c>
    </row>
    <row r="26" spans="1:8" x14ac:dyDescent="0.3">
      <c r="A26" s="14" t="s">
        <v>174</v>
      </c>
      <c r="B26" s="14" t="s">
        <v>18</v>
      </c>
      <c r="C26" s="15">
        <v>19.5</v>
      </c>
      <c r="D26" s="14">
        <v>0.67</v>
      </c>
      <c r="E26" s="23">
        <f t="shared" si="0"/>
        <v>13.07</v>
      </c>
      <c r="F26" s="16">
        <v>0</v>
      </c>
      <c r="G26" s="23">
        <f t="shared" si="1"/>
        <v>0</v>
      </c>
      <c r="H26" s="23">
        <f t="shared" si="2"/>
        <v>13.07</v>
      </c>
    </row>
    <row r="27" spans="1:8" x14ac:dyDescent="0.3">
      <c r="A27" s="14" t="s">
        <v>175</v>
      </c>
      <c r="B27" s="14" t="s">
        <v>18</v>
      </c>
      <c r="C27" s="15">
        <v>2.54</v>
      </c>
      <c r="D27" s="14">
        <v>7.5</v>
      </c>
      <c r="E27" s="23">
        <f t="shared" si="0"/>
        <v>19.05</v>
      </c>
      <c r="F27" s="16">
        <v>0</v>
      </c>
      <c r="G27" s="23">
        <f t="shared" si="1"/>
        <v>0</v>
      </c>
      <c r="H27" s="23">
        <f t="shared" si="2"/>
        <v>19.05</v>
      </c>
    </row>
    <row r="28" spans="1:8" x14ac:dyDescent="0.3">
      <c r="A28" s="13" t="s">
        <v>27</v>
      </c>
      <c r="C28" s="23"/>
      <c r="E28" s="23"/>
    </row>
    <row r="29" spans="1:8" x14ac:dyDescent="0.3">
      <c r="A29" s="14" t="s">
        <v>421</v>
      </c>
      <c r="B29" s="14" t="s">
        <v>18</v>
      </c>
      <c r="C29" s="15">
        <v>1.1299999999999999</v>
      </c>
      <c r="D29" s="14">
        <v>8</v>
      </c>
      <c r="E29" s="23">
        <f>ROUND(C29*D29,2)</f>
        <v>9.0399999999999991</v>
      </c>
      <c r="F29" s="16">
        <v>0</v>
      </c>
      <c r="G29" s="23">
        <f>ROUND(E29*F29,2)</f>
        <v>0</v>
      </c>
      <c r="H29" s="23">
        <f>ROUND(E29-G29,2)</f>
        <v>9.0399999999999991</v>
      </c>
    </row>
    <row r="30" spans="1:8" x14ac:dyDescent="0.3">
      <c r="A30" s="14" t="s">
        <v>450</v>
      </c>
      <c r="B30" s="14" t="s">
        <v>18</v>
      </c>
      <c r="C30" s="15">
        <v>3.02</v>
      </c>
      <c r="D30" s="14">
        <v>0.6</v>
      </c>
      <c r="E30" s="23">
        <f>ROUND(C30*D30,2)</f>
        <v>1.81</v>
      </c>
      <c r="F30" s="16">
        <v>0</v>
      </c>
      <c r="G30" s="23">
        <f>ROUND(E30*F30,2)</f>
        <v>0</v>
      </c>
      <c r="H30" s="23">
        <f>ROUND(E30-G30,2)</f>
        <v>1.81</v>
      </c>
    </row>
    <row r="31" spans="1:8" x14ac:dyDescent="0.3">
      <c r="A31" s="13" t="s">
        <v>33</v>
      </c>
      <c r="C31" s="23"/>
      <c r="E31" s="23"/>
    </row>
    <row r="32" spans="1:8" x14ac:dyDescent="0.3">
      <c r="A32" s="14" t="s">
        <v>194</v>
      </c>
      <c r="B32" s="14" t="s">
        <v>29</v>
      </c>
      <c r="C32" s="15">
        <v>6.31</v>
      </c>
      <c r="D32" s="14">
        <v>23</v>
      </c>
      <c r="E32" s="23">
        <f>ROUND(C32*D32,2)</f>
        <v>145.13</v>
      </c>
      <c r="F32" s="16">
        <v>0</v>
      </c>
      <c r="G32" s="23">
        <f>ROUND(E32*F32,2)</f>
        <v>0</v>
      </c>
      <c r="H32" s="23">
        <f>ROUND(E32-G32,2)</f>
        <v>145.13</v>
      </c>
    </row>
    <row r="33" spans="1:8" x14ac:dyDescent="0.3">
      <c r="A33" s="14" t="s">
        <v>195</v>
      </c>
      <c r="B33" s="14" t="s">
        <v>29</v>
      </c>
      <c r="C33" s="15">
        <v>1.93</v>
      </c>
      <c r="D33" s="14">
        <v>4.25</v>
      </c>
      <c r="E33" s="23">
        <f>ROUND(C33*D33,2)</f>
        <v>8.1999999999999993</v>
      </c>
      <c r="F33" s="16">
        <v>0</v>
      </c>
      <c r="G33" s="23">
        <f>ROUND(E33*F33,2)</f>
        <v>0</v>
      </c>
      <c r="H33" s="23">
        <f>ROUND(E33-G33,2)</f>
        <v>8.1999999999999993</v>
      </c>
    </row>
    <row r="34" spans="1:8" x14ac:dyDescent="0.3">
      <c r="A34" s="14" t="s">
        <v>177</v>
      </c>
      <c r="B34" s="14" t="s">
        <v>178</v>
      </c>
      <c r="C34" s="15">
        <v>0.28999999999999998</v>
      </c>
      <c r="D34" s="14">
        <v>4.25</v>
      </c>
      <c r="E34" s="23">
        <f>ROUND(C34*D34,2)</f>
        <v>1.23</v>
      </c>
      <c r="F34" s="16">
        <v>0</v>
      </c>
      <c r="G34" s="23">
        <f>ROUND(E34*F34,2)</f>
        <v>0</v>
      </c>
      <c r="H34" s="23">
        <f>ROUND(E34-G34,2)</f>
        <v>1.23</v>
      </c>
    </row>
    <row r="35" spans="1:8" x14ac:dyDescent="0.3">
      <c r="A35" s="13" t="s">
        <v>114</v>
      </c>
      <c r="C35" s="23"/>
      <c r="E35" s="23"/>
    </row>
    <row r="36" spans="1:8" x14ac:dyDescent="0.3">
      <c r="A36" s="14" t="s">
        <v>181</v>
      </c>
      <c r="B36" s="14" t="s">
        <v>26</v>
      </c>
      <c r="C36" s="15">
        <v>1.34</v>
      </c>
      <c r="D36" s="14">
        <v>1.5</v>
      </c>
      <c r="E36" s="23">
        <f>ROUND(C36*D36,2)</f>
        <v>2.0099999999999998</v>
      </c>
      <c r="F36" s="16">
        <v>0</v>
      </c>
      <c r="G36" s="23">
        <f>ROUND(E36*F36,2)</f>
        <v>0</v>
      </c>
      <c r="H36" s="23">
        <f>ROUND(E36-G36,2)</f>
        <v>2.0099999999999998</v>
      </c>
    </row>
    <row r="37" spans="1:8" x14ac:dyDescent="0.3">
      <c r="A37" s="14" t="s">
        <v>180</v>
      </c>
      <c r="B37" s="14" t="s">
        <v>26</v>
      </c>
      <c r="C37" s="15">
        <v>5</v>
      </c>
      <c r="D37" s="14">
        <v>0.5</v>
      </c>
      <c r="E37" s="23">
        <f>ROUND(C37*D37,2)</f>
        <v>2.5</v>
      </c>
      <c r="F37" s="16">
        <v>0</v>
      </c>
      <c r="G37" s="23">
        <f>ROUND(E37*F37,2)</f>
        <v>0</v>
      </c>
      <c r="H37" s="23">
        <f>ROUND(E37-G37,2)</f>
        <v>2.5</v>
      </c>
    </row>
    <row r="38" spans="1:8" x14ac:dyDescent="0.3">
      <c r="A38" s="14" t="s">
        <v>182</v>
      </c>
      <c r="B38" s="14" t="s">
        <v>26</v>
      </c>
      <c r="C38" s="15">
        <v>6.88</v>
      </c>
      <c r="D38" s="14">
        <v>0.5</v>
      </c>
      <c r="E38" s="23">
        <f>ROUND(C38*D38,2)</f>
        <v>3.44</v>
      </c>
      <c r="F38" s="16">
        <v>0</v>
      </c>
      <c r="G38" s="23">
        <f>ROUND(E38*F38,2)</f>
        <v>0</v>
      </c>
      <c r="H38" s="23">
        <f>ROUND(E38-G38,2)</f>
        <v>3.44</v>
      </c>
    </row>
    <row r="39" spans="1:8" x14ac:dyDescent="0.3">
      <c r="A39" s="14" t="s">
        <v>183</v>
      </c>
      <c r="B39" s="14" t="s">
        <v>26</v>
      </c>
      <c r="C39" s="15">
        <v>2.86</v>
      </c>
      <c r="D39" s="14">
        <v>0.4</v>
      </c>
      <c r="E39" s="23">
        <f>ROUND(C39*D39,2)</f>
        <v>1.1399999999999999</v>
      </c>
      <c r="F39" s="16">
        <v>0</v>
      </c>
      <c r="G39" s="23">
        <f>ROUND(E39*F39,2)</f>
        <v>0</v>
      </c>
      <c r="H39" s="23">
        <f>ROUND(E39-G39,2)</f>
        <v>1.1399999999999999</v>
      </c>
    </row>
    <row r="40" spans="1:8" x14ac:dyDescent="0.3">
      <c r="A40" s="13" t="s">
        <v>61</v>
      </c>
      <c r="C40" s="23"/>
      <c r="E40" s="23"/>
    </row>
    <row r="41" spans="1:8" x14ac:dyDescent="0.3">
      <c r="A41" s="14" t="s">
        <v>184</v>
      </c>
      <c r="B41" s="14" t="s">
        <v>21</v>
      </c>
      <c r="C41" s="15">
        <v>8</v>
      </c>
      <c r="D41" s="14">
        <v>6.94</v>
      </c>
      <c r="E41" s="23">
        <f>ROUND(C41*D41,2)</f>
        <v>55.52</v>
      </c>
      <c r="F41" s="16">
        <v>0</v>
      </c>
      <c r="G41" s="23">
        <f>ROUND(E41*F41,2)</f>
        <v>0</v>
      </c>
      <c r="H41" s="23">
        <f>ROUND(E41-G41,2)</f>
        <v>55.52</v>
      </c>
    </row>
    <row r="42" spans="1:8" x14ac:dyDescent="0.3">
      <c r="A42" s="13" t="s">
        <v>131</v>
      </c>
      <c r="C42" s="23"/>
      <c r="E42" s="23"/>
    </row>
    <row r="43" spans="1:8" x14ac:dyDescent="0.3">
      <c r="A43" s="14" t="s">
        <v>185</v>
      </c>
      <c r="B43" s="14" t="s">
        <v>124</v>
      </c>
      <c r="C43" s="15">
        <v>0.35</v>
      </c>
      <c r="D43" s="14">
        <v>180</v>
      </c>
      <c r="E43" s="23">
        <f>ROUND(C43*D43,2)</f>
        <v>63</v>
      </c>
      <c r="F43" s="16">
        <v>0</v>
      </c>
      <c r="G43" s="23">
        <f>ROUND(E43*F43,2)</f>
        <v>0</v>
      </c>
      <c r="H43" s="23">
        <f>ROUND(E43-G43,2)</f>
        <v>63</v>
      </c>
    </row>
    <row r="44" spans="1:8" x14ac:dyDescent="0.3">
      <c r="A44" s="13" t="s">
        <v>186</v>
      </c>
      <c r="C44" s="23"/>
      <c r="E44" s="23"/>
    </row>
    <row r="45" spans="1:8" x14ac:dyDescent="0.3">
      <c r="A45" s="14" t="s">
        <v>187</v>
      </c>
      <c r="B45" s="14" t="s">
        <v>124</v>
      </c>
      <c r="C45" s="15">
        <v>0.4</v>
      </c>
      <c r="D45" s="14">
        <v>180</v>
      </c>
      <c r="E45" s="23">
        <f>ROUND(C45*D45,2)</f>
        <v>72</v>
      </c>
      <c r="F45" s="16">
        <v>0</v>
      </c>
      <c r="G45" s="23">
        <f>ROUND(E45*F45,2)</f>
        <v>0</v>
      </c>
      <c r="H45" s="23">
        <f>ROUND(E45-G45,2)</f>
        <v>72</v>
      </c>
    </row>
    <row r="46" spans="1:8" x14ac:dyDescent="0.3">
      <c r="A46" s="13" t="s">
        <v>99</v>
      </c>
      <c r="C46" s="23"/>
      <c r="E46" s="23"/>
    </row>
    <row r="47" spans="1:8" x14ac:dyDescent="0.3">
      <c r="A47" s="14" t="s">
        <v>188</v>
      </c>
      <c r="B47" s="14" t="s">
        <v>48</v>
      </c>
      <c r="C47" s="15">
        <v>4.5</v>
      </c>
      <c r="D47" s="14">
        <v>0.5</v>
      </c>
      <c r="E47" s="23">
        <f>ROUND(C47*D47,2)</f>
        <v>2.25</v>
      </c>
      <c r="F47" s="16">
        <v>0</v>
      </c>
      <c r="G47" s="23">
        <f>ROUND(E47*F47,2)</f>
        <v>0</v>
      </c>
      <c r="H47" s="23">
        <f>ROUND(E47-G47,2)</f>
        <v>2.25</v>
      </c>
    </row>
    <row r="48" spans="1:8" x14ac:dyDescent="0.3">
      <c r="A48" s="13" t="s">
        <v>116</v>
      </c>
      <c r="C48" s="23"/>
      <c r="E48" s="23"/>
    </row>
    <row r="49" spans="1:8" x14ac:dyDescent="0.3">
      <c r="A49" s="14" t="s">
        <v>189</v>
      </c>
      <c r="B49" s="14" t="s">
        <v>48</v>
      </c>
      <c r="C49" s="15">
        <v>8</v>
      </c>
      <c r="D49" s="14">
        <v>1</v>
      </c>
      <c r="E49" s="23">
        <f>ROUND(C49*D49,2)</f>
        <v>8</v>
      </c>
      <c r="F49" s="16">
        <v>0</v>
      </c>
      <c r="G49" s="23">
        <f>ROUND(E49*F49,2)</f>
        <v>0</v>
      </c>
      <c r="H49" s="23">
        <f>ROUND(E49-G49,2)</f>
        <v>8</v>
      </c>
    </row>
    <row r="50" spans="1:8" x14ac:dyDescent="0.3">
      <c r="A50" s="13" t="s">
        <v>118</v>
      </c>
      <c r="C50" s="23"/>
      <c r="E50" s="23"/>
    </row>
    <row r="51" spans="1:8" x14ac:dyDescent="0.3">
      <c r="A51" s="14" t="s">
        <v>119</v>
      </c>
      <c r="B51" s="14" t="s">
        <v>48</v>
      </c>
      <c r="C51" s="15">
        <v>10</v>
      </c>
      <c r="D51" s="14">
        <v>0.33300000000000002</v>
      </c>
      <c r="E51" s="23">
        <f>ROUND(C51*D51,2)</f>
        <v>3.33</v>
      </c>
      <c r="F51" s="16">
        <v>0</v>
      </c>
      <c r="G51" s="23">
        <f>ROUND(E51*F51,2)</f>
        <v>0</v>
      </c>
      <c r="H51" s="23">
        <f>ROUND(E51-G51,2)</f>
        <v>3.33</v>
      </c>
    </row>
    <row r="52" spans="1:8" x14ac:dyDescent="0.3">
      <c r="A52" s="13" t="s">
        <v>37</v>
      </c>
      <c r="C52" s="23"/>
      <c r="E52" s="23"/>
    </row>
    <row r="53" spans="1:8" x14ac:dyDescent="0.3">
      <c r="A53" s="14" t="s">
        <v>38</v>
      </c>
      <c r="B53" s="14" t="s">
        <v>39</v>
      </c>
      <c r="C53" s="15">
        <v>17.940000000000001</v>
      </c>
      <c r="D53" s="14">
        <v>0.5</v>
      </c>
      <c r="E53" s="23">
        <f>ROUND(C53*D53,2)</f>
        <v>8.9700000000000006</v>
      </c>
      <c r="F53" s="16">
        <v>0</v>
      </c>
      <c r="G53" s="23">
        <f>ROUND(E53*F53,2)</f>
        <v>0</v>
      </c>
      <c r="H53" s="23">
        <f>ROUND(E53-G53,2)</f>
        <v>8.9700000000000006</v>
      </c>
    </row>
    <row r="54" spans="1:8" x14ac:dyDescent="0.3">
      <c r="A54" s="14" t="s">
        <v>134</v>
      </c>
      <c r="B54" s="14" t="s">
        <v>39</v>
      </c>
      <c r="C54" s="15">
        <v>17.940000000000001</v>
      </c>
      <c r="D54" s="14">
        <v>0.11</v>
      </c>
      <c r="E54" s="23">
        <f>ROUND(C54*D54,2)</f>
        <v>1.97</v>
      </c>
      <c r="F54" s="16">
        <v>0</v>
      </c>
      <c r="G54" s="23">
        <f>ROUND(E54*F54,2)</f>
        <v>0</v>
      </c>
      <c r="H54" s="23">
        <f>ROUND(E54-G54,2)</f>
        <v>1.97</v>
      </c>
    </row>
    <row r="55" spans="1:8" x14ac:dyDescent="0.3">
      <c r="A55" s="13" t="s">
        <v>40</v>
      </c>
      <c r="C55" s="23"/>
      <c r="E55" s="23"/>
    </row>
    <row r="56" spans="1:8" x14ac:dyDescent="0.3">
      <c r="A56" s="14" t="s">
        <v>41</v>
      </c>
      <c r="B56" s="14" t="s">
        <v>39</v>
      </c>
      <c r="C56" s="15">
        <v>9.06</v>
      </c>
      <c r="D56" s="14">
        <v>2.375</v>
      </c>
      <c r="E56" s="23">
        <f>ROUND(C56*D56,2)</f>
        <v>21.52</v>
      </c>
      <c r="F56" s="16">
        <v>0</v>
      </c>
      <c r="G56" s="23">
        <f>ROUND(E56*F56,2)</f>
        <v>0</v>
      </c>
      <c r="H56" s="23">
        <f>ROUND(E56-G56,2)</f>
        <v>21.52</v>
      </c>
    </row>
    <row r="57" spans="1:8" x14ac:dyDescent="0.3">
      <c r="A57" s="13" t="s">
        <v>43</v>
      </c>
      <c r="C57" s="23"/>
      <c r="E57" s="23"/>
    </row>
    <row r="58" spans="1:8" x14ac:dyDescent="0.3">
      <c r="A58" s="14" t="s">
        <v>41</v>
      </c>
      <c r="B58" s="14" t="s">
        <v>39</v>
      </c>
      <c r="C58" s="15">
        <v>9.06</v>
      </c>
      <c r="D58" s="14">
        <v>0.25</v>
      </c>
      <c r="E58" s="23">
        <f>ROUND(C58*D58,2)</f>
        <v>2.27</v>
      </c>
      <c r="F58" s="16">
        <v>0</v>
      </c>
      <c r="G58" s="23">
        <f>ROUND(E58*F58,2)</f>
        <v>0</v>
      </c>
      <c r="H58" s="23">
        <f>ROUND(E58-G58,2)</f>
        <v>2.27</v>
      </c>
    </row>
    <row r="59" spans="1:8" x14ac:dyDescent="0.3">
      <c r="A59" s="14" t="s">
        <v>42</v>
      </c>
      <c r="B59" s="14" t="s">
        <v>39</v>
      </c>
      <c r="C59" s="15">
        <v>9.06</v>
      </c>
      <c r="D59" s="14">
        <v>7.8600000000000003E-2</v>
      </c>
      <c r="E59" s="23">
        <f>ROUND(C59*D59,2)</f>
        <v>0.71</v>
      </c>
      <c r="F59" s="16">
        <v>0</v>
      </c>
      <c r="G59" s="23">
        <f>ROUND(E59*F59,2)</f>
        <v>0</v>
      </c>
      <c r="H59" s="23">
        <f>ROUND(E59-G59,2)</f>
        <v>0.71</v>
      </c>
    </row>
    <row r="60" spans="1:8" x14ac:dyDescent="0.3">
      <c r="A60" s="13" t="s">
        <v>100</v>
      </c>
      <c r="C60" s="23"/>
      <c r="E60" s="23"/>
    </row>
    <row r="61" spans="1:8" x14ac:dyDescent="0.3">
      <c r="A61" s="14" t="s">
        <v>41</v>
      </c>
      <c r="B61" s="14" t="s">
        <v>39</v>
      </c>
      <c r="C61" s="15">
        <v>9.06</v>
      </c>
      <c r="D61" s="14">
        <v>0.7</v>
      </c>
      <c r="E61" s="23">
        <f>ROUND(C61*D61,2)</f>
        <v>6.34</v>
      </c>
      <c r="F61" s="16">
        <v>0</v>
      </c>
      <c r="G61" s="23">
        <f>ROUND(E61*F61,2)</f>
        <v>0</v>
      </c>
      <c r="H61" s="23">
        <f>ROUND(E61-G61,2)</f>
        <v>6.34</v>
      </c>
    </row>
    <row r="62" spans="1:8" x14ac:dyDescent="0.3">
      <c r="A62" s="14" t="s">
        <v>44</v>
      </c>
      <c r="B62" s="14" t="s">
        <v>39</v>
      </c>
      <c r="C62" s="15">
        <v>17.95</v>
      </c>
      <c r="D62" s="14">
        <v>0.47960000000000003</v>
      </c>
      <c r="E62" s="23">
        <f>ROUND(C62*D62,2)</f>
        <v>8.61</v>
      </c>
      <c r="F62" s="16">
        <v>0</v>
      </c>
      <c r="G62" s="23">
        <f>ROUND(E62*F62,2)</f>
        <v>0</v>
      </c>
      <c r="H62" s="23">
        <f>ROUND(E62-G62,2)</f>
        <v>8.61</v>
      </c>
    </row>
    <row r="63" spans="1:8" x14ac:dyDescent="0.3">
      <c r="A63" s="13" t="s">
        <v>45</v>
      </c>
      <c r="C63" s="23"/>
      <c r="E63" s="23"/>
    </row>
    <row r="64" spans="1:8" x14ac:dyDescent="0.3">
      <c r="A64" s="14" t="s">
        <v>38</v>
      </c>
      <c r="B64" s="14" t="s">
        <v>19</v>
      </c>
      <c r="C64" s="15">
        <v>3.44</v>
      </c>
      <c r="D64" s="14">
        <v>7.2043999999999997</v>
      </c>
      <c r="E64" s="23">
        <f>ROUND(C64*D64,2)</f>
        <v>24.78</v>
      </c>
      <c r="F64" s="16">
        <v>0</v>
      </c>
      <c r="G64" s="23">
        <f>ROUND(E64*F64,2)</f>
        <v>0</v>
      </c>
      <c r="H64" s="23">
        <f>ROUND(E64-G64,2)</f>
        <v>24.78</v>
      </c>
    </row>
    <row r="65" spans="1:8" x14ac:dyDescent="0.3">
      <c r="A65" s="14" t="s">
        <v>134</v>
      </c>
      <c r="B65" s="14" t="s">
        <v>19</v>
      </c>
      <c r="C65" s="15">
        <v>3.44</v>
      </c>
      <c r="D65" s="14">
        <v>2.4064000000000001</v>
      </c>
      <c r="E65" s="23">
        <f>ROUND(C65*D65,2)</f>
        <v>8.2799999999999994</v>
      </c>
      <c r="F65" s="16">
        <v>0</v>
      </c>
      <c r="G65" s="23">
        <f>ROUND(E65*F65,2)</f>
        <v>0</v>
      </c>
      <c r="H65" s="23">
        <f>ROUND(E65-G65,2)</f>
        <v>8.2799999999999994</v>
      </c>
    </row>
    <row r="66" spans="1:8" x14ac:dyDescent="0.3">
      <c r="A66" s="14" t="s">
        <v>190</v>
      </c>
      <c r="B66" s="14" t="s">
        <v>19</v>
      </c>
      <c r="C66" s="15">
        <v>3.44</v>
      </c>
      <c r="D66" s="14">
        <v>21.995000000000001</v>
      </c>
      <c r="E66" s="23">
        <f>ROUND(C66*D66,2)</f>
        <v>75.66</v>
      </c>
      <c r="F66" s="16">
        <v>0</v>
      </c>
      <c r="G66" s="23">
        <f>ROUND(E66*F66,2)</f>
        <v>0</v>
      </c>
      <c r="H66" s="23">
        <f>ROUND(E66-G66,2)</f>
        <v>75.66</v>
      </c>
    </row>
    <row r="67" spans="1:8" x14ac:dyDescent="0.3">
      <c r="A67" s="13" t="s">
        <v>47</v>
      </c>
      <c r="C67" s="23"/>
      <c r="E67" s="23"/>
    </row>
    <row r="68" spans="1:8" x14ac:dyDescent="0.3">
      <c r="A68" s="14" t="s">
        <v>42</v>
      </c>
      <c r="B68" s="14" t="s">
        <v>48</v>
      </c>
      <c r="C68" s="15">
        <v>10.16</v>
      </c>
      <c r="D68" s="14">
        <v>1</v>
      </c>
      <c r="E68" s="23">
        <f>ROUND(C68*D68,2)</f>
        <v>10.16</v>
      </c>
      <c r="F68" s="16">
        <v>0</v>
      </c>
      <c r="G68" s="23">
        <f>ROUND(E68*F68,2)</f>
        <v>0</v>
      </c>
      <c r="H68" s="23">
        <f t="shared" ref="H68:H74" si="3">ROUND(E68-G68,2)</f>
        <v>10.16</v>
      </c>
    </row>
    <row r="69" spans="1:8" x14ac:dyDescent="0.3">
      <c r="A69" s="14" t="s">
        <v>38</v>
      </c>
      <c r="B69" s="14" t="s">
        <v>48</v>
      </c>
      <c r="C69" s="15">
        <v>5.21</v>
      </c>
      <c r="D69" s="14">
        <v>1</v>
      </c>
      <c r="E69" s="23">
        <f>ROUND(C69*D69,2)</f>
        <v>5.21</v>
      </c>
      <c r="F69" s="16">
        <v>0</v>
      </c>
      <c r="G69" s="23">
        <f>ROUND(E69*F69,2)</f>
        <v>0</v>
      </c>
      <c r="H69" s="23">
        <f t="shared" si="3"/>
        <v>5.21</v>
      </c>
    </row>
    <row r="70" spans="1:8" x14ac:dyDescent="0.3">
      <c r="A70" s="14" t="s">
        <v>134</v>
      </c>
      <c r="B70" s="14" t="s">
        <v>48</v>
      </c>
      <c r="C70" s="15">
        <v>6.42</v>
      </c>
      <c r="D70" s="14">
        <v>1</v>
      </c>
      <c r="E70" s="23">
        <f>ROUND(C70*D70,2)</f>
        <v>6.42</v>
      </c>
      <c r="F70" s="16">
        <v>0</v>
      </c>
      <c r="G70" s="23">
        <f>ROUND(E70*F70,2)</f>
        <v>0</v>
      </c>
      <c r="H70" s="23">
        <f t="shared" si="3"/>
        <v>6.42</v>
      </c>
    </row>
    <row r="71" spans="1:8" x14ac:dyDescent="0.3">
      <c r="A71" s="14" t="s">
        <v>190</v>
      </c>
      <c r="B71" s="14" t="s">
        <v>48</v>
      </c>
      <c r="C71" s="15">
        <v>14.31</v>
      </c>
      <c r="D71" s="14">
        <v>1</v>
      </c>
      <c r="E71" s="23">
        <f>ROUND(C71*D71,2)</f>
        <v>14.31</v>
      </c>
      <c r="F71" s="16">
        <v>0</v>
      </c>
      <c r="G71" s="23">
        <f>ROUND(E71*F71,2)</f>
        <v>0</v>
      </c>
      <c r="H71" s="23">
        <f t="shared" si="3"/>
        <v>14.31</v>
      </c>
    </row>
    <row r="72" spans="1:8" x14ac:dyDescent="0.3">
      <c r="A72" s="9" t="s">
        <v>49</v>
      </c>
      <c r="B72" s="9" t="s">
        <v>48</v>
      </c>
      <c r="C72" s="10">
        <v>32.26</v>
      </c>
      <c r="D72" s="9">
        <v>1</v>
      </c>
      <c r="E72" s="22">
        <f>ROUND(C72*D72,2)</f>
        <v>32.26</v>
      </c>
      <c r="F72" s="11">
        <v>0</v>
      </c>
      <c r="G72" s="22">
        <f>ROUND(E72*F72,2)</f>
        <v>0</v>
      </c>
      <c r="H72" s="22">
        <f t="shared" si="3"/>
        <v>32.26</v>
      </c>
    </row>
    <row r="73" spans="1:8" x14ac:dyDescent="0.3">
      <c r="A73" s="7" t="s">
        <v>50</v>
      </c>
      <c r="C73" s="23"/>
      <c r="E73" s="23">
        <f>SUM(E12:E72)</f>
        <v>1052.7700000000002</v>
      </c>
      <c r="G73" s="12">
        <f>SUM(G12:G72)</f>
        <v>0</v>
      </c>
      <c r="H73" s="12">
        <f t="shared" si="3"/>
        <v>1052.77</v>
      </c>
    </row>
    <row r="74" spans="1:8" x14ac:dyDescent="0.3">
      <c r="A74" s="7" t="s">
        <v>51</v>
      </c>
      <c r="C74" s="23"/>
      <c r="E74" s="23">
        <f>+E8-E73</f>
        <v>27.229999999999791</v>
      </c>
      <c r="G74" s="12">
        <f>+G8-G73</f>
        <v>0</v>
      </c>
      <c r="H74" s="12">
        <f t="shared" si="3"/>
        <v>27.23</v>
      </c>
    </row>
    <row r="75" spans="1:8" x14ac:dyDescent="0.3">
      <c r="A75" t="s">
        <v>12</v>
      </c>
      <c r="C75" s="23"/>
      <c r="E75" s="23"/>
    </row>
    <row r="76" spans="1:8" x14ac:dyDescent="0.3">
      <c r="A76" s="7" t="s">
        <v>52</v>
      </c>
      <c r="C76" s="23"/>
      <c r="E76" s="23"/>
    </row>
    <row r="77" spans="1:8" x14ac:dyDescent="0.3">
      <c r="A77" s="14" t="s">
        <v>42</v>
      </c>
      <c r="B77" s="14" t="s">
        <v>48</v>
      </c>
      <c r="C77" s="15">
        <v>28.34</v>
      </c>
      <c r="D77" s="14">
        <v>1</v>
      </c>
      <c r="E77" s="23">
        <f>ROUND(C77*D77,2)</f>
        <v>28.34</v>
      </c>
      <c r="F77" s="16">
        <v>0</v>
      </c>
      <c r="G77" s="23">
        <f>ROUND(E77*F77,2)</f>
        <v>0</v>
      </c>
      <c r="H77" s="23">
        <f t="shared" ref="H77:H83" si="4">ROUND(E77-G77,2)</f>
        <v>28.34</v>
      </c>
    </row>
    <row r="78" spans="1:8" x14ac:dyDescent="0.3">
      <c r="A78" s="14" t="s">
        <v>38</v>
      </c>
      <c r="B78" s="14" t="s">
        <v>48</v>
      </c>
      <c r="C78" s="15">
        <v>40.22</v>
      </c>
      <c r="D78" s="14">
        <v>1</v>
      </c>
      <c r="E78" s="23">
        <f>ROUND(C78*D78,2)</f>
        <v>40.22</v>
      </c>
      <c r="F78" s="16">
        <v>0</v>
      </c>
      <c r="G78" s="23">
        <f>ROUND(E78*F78,2)</f>
        <v>0</v>
      </c>
      <c r="H78" s="23">
        <f t="shared" si="4"/>
        <v>40.22</v>
      </c>
    </row>
    <row r="79" spans="1:8" x14ac:dyDescent="0.3">
      <c r="A79" s="14" t="s">
        <v>134</v>
      </c>
      <c r="B79" s="14" t="s">
        <v>48</v>
      </c>
      <c r="C79" s="15">
        <v>30.72</v>
      </c>
      <c r="D79" s="14">
        <v>1</v>
      </c>
      <c r="E79" s="23">
        <f>ROUND(C79*D79,2)</f>
        <v>30.72</v>
      </c>
      <c r="F79" s="16">
        <v>0</v>
      </c>
      <c r="G79" s="23">
        <f>ROUND(E79*F79,2)</f>
        <v>0</v>
      </c>
      <c r="H79" s="23">
        <f t="shared" si="4"/>
        <v>30.72</v>
      </c>
    </row>
    <row r="80" spans="1:8" x14ac:dyDescent="0.3">
      <c r="A80" s="9" t="s">
        <v>190</v>
      </c>
      <c r="B80" s="9" t="s">
        <v>48</v>
      </c>
      <c r="C80" s="10">
        <v>92.37</v>
      </c>
      <c r="D80" s="9">
        <v>1</v>
      </c>
      <c r="E80" s="22">
        <f>ROUND(C80*D80,2)</f>
        <v>92.37</v>
      </c>
      <c r="F80" s="11">
        <v>0</v>
      </c>
      <c r="G80" s="22">
        <f>ROUND(E80*F80,2)</f>
        <v>0</v>
      </c>
      <c r="H80" s="22">
        <f t="shared" si="4"/>
        <v>92.37</v>
      </c>
    </row>
    <row r="81" spans="1:8" x14ac:dyDescent="0.3">
      <c r="A81" s="7" t="s">
        <v>53</v>
      </c>
      <c r="C81" s="23"/>
      <c r="E81" s="23">
        <f>SUM(E77:E80)</f>
        <v>191.65</v>
      </c>
      <c r="G81" s="12">
        <f>SUM(G77:G80)</f>
        <v>0</v>
      </c>
      <c r="H81" s="12">
        <f t="shared" si="4"/>
        <v>191.65</v>
      </c>
    </row>
    <row r="82" spans="1:8" x14ac:dyDescent="0.3">
      <c r="A82" s="7" t="s">
        <v>54</v>
      </c>
      <c r="C82" s="23"/>
      <c r="E82" s="23">
        <f>+E73+E81</f>
        <v>1244.4200000000003</v>
      </c>
      <c r="G82" s="12">
        <f>+G73+G81</f>
        <v>0</v>
      </c>
      <c r="H82" s="12">
        <f t="shared" si="4"/>
        <v>1244.42</v>
      </c>
    </row>
    <row r="83" spans="1:8" x14ac:dyDescent="0.3">
      <c r="A83" s="7" t="s">
        <v>55</v>
      </c>
      <c r="C83" s="23"/>
      <c r="E83" s="23">
        <f>+E8-E82</f>
        <v>-164.4200000000003</v>
      </c>
      <c r="G83" s="12">
        <f>+G8-G82</f>
        <v>0</v>
      </c>
      <c r="H83" s="12">
        <f t="shared" si="4"/>
        <v>-164.42</v>
      </c>
    </row>
    <row r="84" spans="1:8" x14ac:dyDescent="0.3">
      <c r="A84" t="s">
        <v>120</v>
      </c>
      <c r="C84" s="23"/>
      <c r="E84" s="23"/>
    </row>
    <row r="85" spans="1:8" x14ac:dyDescent="0.3">
      <c r="A85" t="s">
        <v>425</v>
      </c>
      <c r="C85" s="23"/>
      <c r="E85" s="23"/>
    </row>
    <row r="86" spans="1:8" x14ac:dyDescent="0.3">
      <c r="A86" s="7" t="s">
        <v>121</v>
      </c>
      <c r="C86" s="23"/>
      <c r="E86" s="23"/>
    </row>
    <row r="87" spans="1:8" x14ac:dyDescent="0.3">
      <c r="A87" s="7" t="s">
        <v>122</v>
      </c>
      <c r="C87" s="23"/>
      <c r="E87" s="23"/>
    </row>
    <row r="98" spans="1:8" x14ac:dyDescent="0.3">
      <c r="A98" t="str" cm="1">
        <f t="array" aca="1" ref="A98" ca="1">MID(CELL("filename",A1),FIND("]",CELL("filename",A1))+1,256)</f>
        <v>rice6</v>
      </c>
    </row>
    <row r="99" spans="1:8" x14ac:dyDescent="0.3">
      <c r="A99" s="7" t="s">
        <v>50</v>
      </c>
      <c r="E99" s="25">
        <f>VLOOKUP(A99,$A$1:$H$98,5,FALSE)</f>
        <v>1052.7700000000002</v>
      </c>
    </row>
    <row r="100" spans="1:8" x14ac:dyDescent="0.3">
      <c r="A100" s="7" t="s">
        <v>293</v>
      </c>
      <c r="E100" s="25">
        <f>VLOOKUP(A100,$A$1:$H$98,5,FALSE)</f>
        <v>191.65</v>
      </c>
    </row>
    <row r="101" spans="1:8" x14ac:dyDescent="0.3">
      <c r="A101" s="7" t="s">
        <v>294</v>
      </c>
      <c r="E101" s="25">
        <f t="shared" ref="E101:E102" si="5">VLOOKUP(A101,$A$1:$H$98,5,FALSE)</f>
        <v>1244.4200000000003</v>
      </c>
    </row>
    <row r="102" spans="1:8" x14ac:dyDescent="0.3">
      <c r="A102" s="7" t="s">
        <v>55</v>
      </c>
      <c r="E102" s="25">
        <f t="shared" si="5"/>
        <v>-164.4200000000003</v>
      </c>
    </row>
    <row r="104" spans="1:8" x14ac:dyDescent="0.3">
      <c r="A104" s="21" t="s">
        <v>255</v>
      </c>
    </row>
    <row r="105" spans="1:8" x14ac:dyDescent="0.3">
      <c r="A105" s="25">
        <f>E102</f>
        <v>-164.4200000000003</v>
      </c>
      <c r="B105" s="25">
        <f ca="1">C105-Calculator!$B$16</f>
        <v>4.6000000000000005</v>
      </c>
      <c r="C105" s="25">
        <f ca="1">D105-Calculator!$B$16</f>
        <v>4.9000000000000004</v>
      </c>
      <c r="D105" s="25">
        <f ca="1">E105-Calculator!$B$16</f>
        <v>5.2</v>
      </c>
      <c r="E105" s="25" cm="1">
        <f t="array" aca="1" ref="E105" ca="1">IF(MID(CELL("filename",A1),FIND("]",CELL("filename",A1))+1,256)=Calculator!AR2,Calculator!B15,5.5)</f>
        <v>5.5</v>
      </c>
      <c r="F105" s="25">
        <f ca="1">E105+Calculator!$B$16</f>
        <v>5.8</v>
      </c>
      <c r="G105" s="25">
        <f ca="1">F105+Calculator!$B$16</f>
        <v>6.1</v>
      </c>
      <c r="H105" s="25">
        <f ca="1">G105+Calculator!$B$16</f>
        <v>6.3999999999999995</v>
      </c>
    </row>
    <row r="106" spans="1:8" x14ac:dyDescent="0.3">
      <c r="A106">
        <f ca="1">A107-Calculator!$B$12</f>
        <v>205</v>
      </c>
      <c r="B106">
        <f t="dataTable" ref="B106:H112" dt2D="1" dtr="1" r1="C7" r2="D7" ca="1"/>
        <v>-301.4200000000003</v>
      </c>
      <c r="C106">
        <v>-239.9200000000003</v>
      </c>
      <c r="D106">
        <v>-178.4200000000003</v>
      </c>
      <c r="E106">
        <v>-116.9200000000003</v>
      </c>
      <c r="F106">
        <v>-55.4200000000003</v>
      </c>
      <c r="G106">
        <v>6.0799999999996999</v>
      </c>
      <c r="H106">
        <v>67.5799999999997</v>
      </c>
    </row>
    <row r="107" spans="1:8" x14ac:dyDescent="0.3">
      <c r="A107">
        <f ca="1">A108-Calculator!$B$12</f>
        <v>210</v>
      </c>
      <c r="B107">
        <v>-278.4200000000003</v>
      </c>
      <c r="C107">
        <v>-215.4200000000003</v>
      </c>
      <c r="D107">
        <v>-152.4200000000003</v>
      </c>
      <c r="E107">
        <v>-89.4200000000003</v>
      </c>
      <c r="F107">
        <v>-26.4200000000003</v>
      </c>
      <c r="G107">
        <v>36.5799999999997</v>
      </c>
      <c r="H107">
        <v>99.5799999999997</v>
      </c>
    </row>
    <row r="108" spans="1:8" x14ac:dyDescent="0.3">
      <c r="A108">
        <f ca="1">A109-Calculator!$B$12</f>
        <v>215</v>
      </c>
      <c r="B108">
        <v>-255.4200000000003</v>
      </c>
      <c r="C108">
        <v>-190.9200000000003</v>
      </c>
      <c r="D108">
        <v>-126.4200000000003</v>
      </c>
      <c r="E108">
        <v>-61.9200000000003</v>
      </c>
      <c r="F108">
        <v>2.5799999999996999</v>
      </c>
      <c r="G108">
        <v>67.0799999999997</v>
      </c>
      <c r="H108">
        <v>131.5799999999997</v>
      </c>
    </row>
    <row r="109" spans="1:8" x14ac:dyDescent="0.3">
      <c r="A109" cm="1">
        <f t="array" aca="1" ref="A109" ca="1">IF(MID(CELL("filename",A1),FIND("]",CELL("filename",A1))+1,256)=Calculator!AR2,Calculator!B11,220)</f>
        <v>220</v>
      </c>
      <c r="B109">
        <v>-232.4200000000003</v>
      </c>
      <c r="C109">
        <v>-166.4200000000003</v>
      </c>
      <c r="D109">
        <v>-100.4200000000003</v>
      </c>
      <c r="E109">
        <v>-34.4200000000003</v>
      </c>
      <c r="F109">
        <v>31.5799999999997</v>
      </c>
      <c r="G109">
        <v>97.5799999999997</v>
      </c>
      <c r="H109">
        <v>163.5799999999997</v>
      </c>
    </row>
    <row r="110" spans="1:8" x14ac:dyDescent="0.3">
      <c r="A110">
        <f ca="1">A109+Calculator!$B$12</f>
        <v>225</v>
      </c>
      <c r="B110">
        <v>-209.4200000000003</v>
      </c>
      <c r="C110">
        <v>-141.9200000000003</v>
      </c>
      <c r="D110">
        <v>-74.4200000000003</v>
      </c>
      <c r="E110">
        <v>-6.9200000000003001</v>
      </c>
      <c r="F110">
        <v>60.5799999999997</v>
      </c>
      <c r="G110">
        <v>128.0799999999997</v>
      </c>
      <c r="H110">
        <v>195.5799999999997</v>
      </c>
    </row>
    <row r="111" spans="1:8" x14ac:dyDescent="0.3">
      <c r="A111">
        <f ca="1">A110+Calculator!$B$12</f>
        <v>230</v>
      </c>
      <c r="B111">
        <v>-186.4200000000003</v>
      </c>
      <c r="C111">
        <v>-117.4200000000003</v>
      </c>
      <c r="D111">
        <v>-48.4200000000003</v>
      </c>
      <c r="E111">
        <v>20.5799999999997</v>
      </c>
      <c r="F111">
        <v>89.5799999999997</v>
      </c>
      <c r="G111">
        <v>158.5799999999997</v>
      </c>
      <c r="H111">
        <v>227.5799999999997</v>
      </c>
    </row>
    <row r="112" spans="1:8" x14ac:dyDescent="0.3">
      <c r="A112">
        <f ca="1">A111+Calculator!$B$12</f>
        <v>235</v>
      </c>
      <c r="B112">
        <v>-163.4200000000003</v>
      </c>
      <c r="C112">
        <v>-92.9200000000003</v>
      </c>
      <c r="D112">
        <v>-22.4200000000003</v>
      </c>
      <c r="E112">
        <v>48.0799999999997</v>
      </c>
      <c r="F112">
        <v>118.5799999999997</v>
      </c>
      <c r="G112">
        <v>189.0799999999997</v>
      </c>
      <c r="H112">
        <v>259.5799999999997</v>
      </c>
    </row>
    <row r="115" spans="1:8" x14ac:dyDescent="0.3">
      <c r="A115" s="21" t="s">
        <v>256</v>
      </c>
    </row>
    <row r="116" spans="1:8" x14ac:dyDescent="0.3">
      <c r="A116" s="25">
        <f>E102</f>
        <v>-164.4200000000003</v>
      </c>
      <c r="B116" s="25">
        <f ca="1">C116-Calculator!$B$29</f>
        <v>5.2000000000000011</v>
      </c>
      <c r="C116" s="25">
        <f ca="1">D116-Calculator!$B$29</f>
        <v>5.3000000000000007</v>
      </c>
      <c r="D116" s="25">
        <f ca="1">E116-Calculator!$B$29</f>
        <v>5.4</v>
      </c>
      <c r="E116" s="25" cm="1">
        <f t="array" aca="1" ref="E116" ca="1">IF(MID(CELL("filename",A1),FIND("]",CELL("filename",A1))+1,256)=Calculator!AS2,Calculator!B28,5.5)</f>
        <v>5.5</v>
      </c>
      <c r="F116" s="25">
        <f ca="1">E116+Calculator!$B$29</f>
        <v>5.6</v>
      </c>
      <c r="G116" s="25">
        <f ca="1">F116+Calculator!$B$29</f>
        <v>5.6999999999999993</v>
      </c>
      <c r="H116" s="25">
        <f ca="1">G116+Calculator!$B$29</f>
        <v>5.7999999999999989</v>
      </c>
    </row>
    <row r="117" spans="1:8" x14ac:dyDescent="0.3">
      <c r="A117">
        <f ca="1">A118-Calculator!$B$25</f>
        <v>205</v>
      </c>
      <c r="B117">
        <f t="dataTable" ref="B117:H123" dt2D="1" dtr="1" r1="C7" r2="D7" ca="1"/>
        <v>-178.4200000000003</v>
      </c>
      <c r="C117">
        <v>-157.9200000000003</v>
      </c>
      <c r="D117">
        <v>-137.4200000000003</v>
      </c>
      <c r="E117">
        <v>-116.9200000000003</v>
      </c>
      <c r="F117">
        <v>-96.4200000000003</v>
      </c>
      <c r="G117">
        <v>-75.9200000000003</v>
      </c>
      <c r="H117">
        <v>-55.4200000000003</v>
      </c>
    </row>
    <row r="118" spans="1:8" x14ac:dyDescent="0.3">
      <c r="A118">
        <f ca="1">A119-Calculator!$B$25</f>
        <v>210</v>
      </c>
      <c r="B118">
        <v>-152.4200000000003</v>
      </c>
      <c r="C118">
        <v>-131.4200000000003</v>
      </c>
      <c r="D118">
        <v>-110.4200000000003</v>
      </c>
      <c r="E118">
        <v>-89.4200000000003</v>
      </c>
      <c r="F118">
        <v>-68.4200000000003</v>
      </c>
      <c r="G118">
        <v>-47.4200000000003</v>
      </c>
      <c r="H118">
        <v>-26.4200000000003</v>
      </c>
    </row>
    <row r="119" spans="1:8" x14ac:dyDescent="0.3">
      <c r="A119">
        <f ca="1">A120-Calculator!$B$25</f>
        <v>215</v>
      </c>
      <c r="B119">
        <v>-126.4200000000003</v>
      </c>
      <c r="C119">
        <v>-104.9200000000003</v>
      </c>
      <c r="D119">
        <v>-83.4200000000003</v>
      </c>
      <c r="E119">
        <v>-61.9200000000003</v>
      </c>
      <c r="F119">
        <v>-40.4200000000003</v>
      </c>
      <c r="G119">
        <v>-18.9200000000003</v>
      </c>
      <c r="H119">
        <v>2.5799999999996999</v>
      </c>
    </row>
    <row r="120" spans="1:8" x14ac:dyDescent="0.3">
      <c r="A120" cm="1">
        <f t="array" aca="1" ref="A120" ca="1">IF(MID(CELL("filename",A1),FIND("]",CELL("filename",A1))+1,256)=Calculator!AS2,Calculator!B24,220)</f>
        <v>220</v>
      </c>
      <c r="B120">
        <v>-100.4200000000003</v>
      </c>
      <c r="C120">
        <v>-78.4200000000003</v>
      </c>
      <c r="D120">
        <v>-56.4200000000003</v>
      </c>
      <c r="E120">
        <v>-34.4200000000003</v>
      </c>
      <c r="F120">
        <v>-12.4200000000003</v>
      </c>
      <c r="G120">
        <v>9.5799999999996999</v>
      </c>
      <c r="H120">
        <v>31.5799999999997</v>
      </c>
    </row>
    <row r="121" spans="1:8" x14ac:dyDescent="0.3">
      <c r="A121">
        <f ca="1">A120+Calculator!$B$25</f>
        <v>225</v>
      </c>
      <c r="B121">
        <v>-74.4200000000003</v>
      </c>
      <c r="C121">
        <v>-51.9200000000003</v>
      </c>
      <c r="D121">
        <v>-29.4200000000003</v>
      </c>
      <c r="E121">
        <v>-6.9200000000003001</v>
      </c>
      <c r="F121">
        <v>15.5799999999997</v>
      </c>
      <c r="G121">
        <v>38.0799999999997</v>
      </c>
      <c r="H121">
        <v>60.5799999999997</v>
      </c>
    </row>
    <row r="122" spans="1:8" x14ac:dyDescent="0.3">
      <c r="A122">
        <f ca="1">A121+Calculator!$B$25</f>
        <v>230</v>
      </c>
      <c r="B122">
        <v>-48.4200000000003</v>
      </c>
      <c r="C122">
        <v>-25.4200000000003</v>
      </c>
      <c r="D122">
        <v>-2.4200000000003001</v>
      </c>
      <c r="E122">
        <v>20.5799999999997</v>
      </c>
      <c r="F122">
        <v>43.5799999999997</v>
      </c>
      <c r="G122">
        <v>66.5799999999997</v>
      </c>
      <c r="H122">
        <v>89.5799999999997</v>
      </c>
    </row>
    <row r="123" spans="1:8" x14ac:dyDescent="0.3">
      <c r="A123">
        <f ca="1">A122+Calculator!$B$25</f>
        <v>235</v>
      </c>
      <c r="B123">
        <v>-22.4200000000003</v>
      </c>
      <c r="C123">
        <v>1.0799999999996999</v>
      </c>
      <c r="D123">
        <v>24.5799999999997</v>
      </c>
      <c r="E123">
        <v>48.0799999999997</v>
      </c>
      <c r="F123">
        <v>71.5799999999997</v>
      </c>
      <c r="G123">
        <v>95.0799999999997</v>
      </c>
      <c r="H123">
        <v>118.5799999999997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B37B8-BB76-4D0A-9357-668C5DF89D49}">
  <dimension ref="A1:H123"/>
  <sheetViews>
    <sheetView topLeftCell="A103" workbookViewId="0">
      <selection activeCell="A116" sqref="A116:H123"/>
    </sheetView>
  </sheetViews>
  <sheetFormatPr defaultRowHeight="14.4" x14ac:dyDescent="0.3"/>
  <cols>
    <col min="1" max="1" width="25.6640625" customWidth="1"/>
    <col min="5" max="5" width="11" customWidth="1"/>
    <col min="8" max="8" width="11" customWidth="1"/>
  </cols>
  <sheetData>
    <row r="1" spans="1:8" x14ac:dyDescent="0.3">
      <c r="A1" s="80" t="s">
        <v>215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197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452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98</v>
      </c>
      <c r="B7" s="9" t="s">
        <v>124</v>
      </c>
      <c r="C7" s="28">
        <f>IF(Calculator!B7="Rice",Calculator!B15,IF(Calculator!B20="Rice",Calculator!B28,6.75))</f>
        <v>6.75</v>
      </c>
      <c r="D7" s="29">
        <f>IF(Calculator!B7="Rice",Calculator!B11,IF(Calculator!B20="Rice",Calculator!B24,160))</f>
        <v>160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3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4.5</v>
      </c>
      <c r="E12" s="23">
        <f>ROUND(C12*D12,2)</f>
        <v>36.5</v>
      </c>
      <c r="F12" s="16">
        <v>0</v>
      </c>
      <c r="G12" s="23">
        <f>ROUND(E12*F12,2)</f>
        <v>0</v>
      </c>
      <c r="H12" s="23">
        <f>ROUND(E12-G12,2)</f>
        <v>36.5</v>
      </c>
    </row>
    <row r="13" spans="1:8" x14ac:dyDescent="0.3">
      <c r="A13" s="14" t="s">
        <v>57</v>
      </c>
      <c r="B13" s="14" t="s">
        <v>16</v>
      </c>
      <c r="C13" s="15">
        <v>6.87</v>
      </c>
      <c r="D13" s="14">
        <v>1.3</v>
      </c>
      <c r="E13" s="23">
        <f>ROUND(C13*D13,2)</f>
        <v>8.93</v>
      </c>
      <c r="F13" s="16">
        <v>0</v>
      </c>
      <c r="G13" s="23">
        <f>ROUND(E13*F13,2)</f>
        <v>0</v>
      </c>
      <c r="H13" s="23">
        <f>ROUND(E13-G13,2)</f>
        <v>8.93</v>
      </c>
    </row>
    <row r="14" spans="1:8" x14ac:dyDescent="0.3">
      <c r="A14" s="13" t="s">
        <v>20</v>
      </c>
      <c r="C14" s="23"/>
      <c r="E14" s="23"/>
    </row>
    <row r="15" spans="1:8" x14ac:dyDescent="0.3">
      <c r="A15" s="14" t="s">
        <v>167</v>
      </c>
      <c r="B15" s="14" t="s">
        <v>21</v>
      </c>
      <c r="C15" s="15">
        <v>26</v>
      </c>
      <c r="D15" s="14">
        <v>0.5</v>
      </c>
      <c r="E15" s="23">
        <f>ROUND(C15*D15,2)</f>
        <v>13</v>
      </c>
      <c r="F15" s="16">
        <v>0</v>
      </c>
      <c r="G15" s="23">
        <f>ROUND(E15*F15,2)</f>
        <v>0</v>
      </c>
      <c r="H15" s="23">
        <f>ROUND(E15-G15,2)</f>
        <v>13</v>
      </c>
    </row>
    <row r="16" spans="1:8" x14ac:dyDescent="0.3">
      <c r="A16" s="14" t="s">
        <v>154</v>
      </c>
      <c r="B16" s="14" t="s">
        <v>21</v>
      </c>
      <c r="C16" s="15">
        <v>47.21</v>
      </c>
      <c r="D16" s="14">
        <v>0.5</v>
      </c>
      <c r="E16" s="23">
        <f>ROUND(C16*D16,2)</f>
        <v>23.61</v>
      </c>
      <c r="F16" s="16">
        <v>0</v>
      </c>
      <c r="G16" s="23">
        <f>ROUND(E16*F16,2)</f>
        <v>0</v>
      </c>
      <c r="H16" s="23">
        <f>ROUND(E16-G16,2)</f>
        <v>23.61</v>
      </c>
    </row>
    <row r="17" spans="1:8" x14ac:dyDescent="0.3">
      <c r="A17" s="14" t="s">
        <v>168</v>
      </c>
      <c r="B17" s="14" t="s">
        <v>21</v>
      </c>
      <c r="C17" s="15">
        <v>31.69</v>
      </c>
      <c r="D17" s="14">
        <v>5.94</v>
      </c>
      <c r="E17" s="23">
        <f>ROUND(C17*D17,2)</f>
        <v>188.24</v>
      </c>
      <c r="F17" s="16">
        <v>0</v>
      </c>
      <c r="G17" s="23">
        <f>ROUND(E17*F17,2)</f>
        <v>0</v>
      </c>
      <c r="H17" s="23">
        <f>ROUND(E17-G17,2)</f>
        <v>188.24</v>
      </c>
    </row>
    <row r="18" spans="1:8" x14ac:dyDescent="0.3">
      <c r="A18" s="14" t="s">
        <v>169</v>
      </c>
      <c r="B18" s="14" t="s">
        <v>26</v>
      </c>
      <c r="C18" s="15">
        <v>18</v>
      </c>
      <c r="D18" s="14">
        <v>0.8</v>
      </c>
      <c r="E18" s="23">
        <f>ROUND(C18*D18,2)</f>
        <v>14.4</v>
      </c>
      <c r="F18" s="16">
        <v>0</v>
      </c>
      <c r="G18" s="23">
        <f>ROUND(E18*F18,2)</f>
        <v>0</v>
      </c>
      <c r="H18" s="23">
        <f>ROUND(E18-G18,2)</f>
        <v>14.4</v>
      </c>
    </row>
    <row r="19" spans="1:8" x14ac:dyDescent="0.3">
      <c r="A19" s="13" t="s">
        <v>24</v>
      </c>
      <c r="C19" s="23"/>
      <c r="E19" s="23"/>
    </row>
    <row r="20" spans="1:8" x14ac:dyDescent="0.3">
      <c r="A20" s="14" t="s">
        <v>25</v>
      </c>
      <c r="B20" s="14" t="s">
        <v>18</v>
      </c>
      <c r="C20" s="15">
        <v>0.25</v>
      </c>
      <c r="D20" s="14">
        <v>80</v>
      </c>
      <c r="E20" s="23">
        <f t="shared" ref="E20:E27" si="0">ROUND(C20*D20,2)</f>
        <v>20</v>
      </c>
      <c r="F20" s="16">
        <v>0</v>
      </c>
      <c r="G20" s="23">
        <f t="shared" ref="G20:G27" si="1">ROUND(E20*F20,2)</f>
        <v>0</v>
      </c>
      <c r="H20" s="23">
        <f t="shared" ref="H20:H27" si="2">ROUND(E20-G20,2)</f>
        <v>20</v>
      </c>
    </row>
    <row r="21" spans="1:8" x14ac:dyDescent="0.3">
      <c r="A21" s="14" t="s">
        <v>138</v>
      </c>
      <c r="B21" s="14" t="s">
        <v>26</v>
      </c>
      <c r="C21" s="15">
        <v>2.72</v>
      </c>
      <c r="D21" s="14">
        <v>2</v>
      </c>
      <c r="E21" s="23">
        <f t="shared" si="0"/>
        <v>5.44</v>
      </c>
      <c r="F21" s="16">
        <v>0</v>
      </c>
      <c r="G21" s="23">
        <f t="shared" si="1"/>
        <v>0</v>
      </c>
      <c r="H21" s="23">
        <f t="shared" si="2"/>
        <v>5.44</v>
      </c>
    </row>
    <row r="22" spans="1:8" x14ac:dyDescent="0.3">
      <c r="A22" s="14" t="s">
        <v>170</v>
      </c>
      <c r="B22" s="14" t="s">
        <v>26</v>
      </c>
      <c r="C22" s="15">
        <v>17.5</v>
      </c>
      <c r="D22" s="14">
        <v>1.3</v>
      </c>
      <c r="E22" s="23">
        <f t="shared" si="0"/>
        <v>22.75</v>
      </c>
      <c r="F22" s="16">
        <v>0</v>
      </c>
      <c r="G22" s="23">
        <f t="shared" si="1"/>
        <v>0</v>
      </c>
      <c r="H22" s="23">
        <f t="shared" si="2"/>
        <v>22.75</v>
      </c>
    </row>
    <row r="23" spans="1:8" x14ac:dyDescent="0.3">
      <c r="A23" s="14" t="s">
        <v>171</v>
      </c>
      <c r="B23" s="14" t="s">
        <v>18</v>
      </c>
      <c r="C23" s="15">
        <v>7.91</v>
      </c>
      <c r="D23" s="14">
        <v>3</v>
      </c>
      <c r="E23" s="23">
        <f t="shared" si="0"/>
        <v>23.73</v>
      </c>
      <c r="F23" s="16">
        <v>0</v>
      </c>
      <c r="G23" s="23">
        <f t="shared" si="1"/>
        <v>0</v>
      </c>
      <c r="H23" s="23">
        <f t="shared" si="2"/>
        <v>23.73</v>
      </c>
    </row>
    <row r="24" spans="1:8" x14ac:dyDescent="0.3">
      <c r="A24" s="14" t="s">
        <v>172</v>
      </c>
      <c r="B24" s="14" t="s">
        <v>18</v>
      </c>
      <c r="C24" s="15">
        <v>45.96</v>
      </c>
      <c r="D24" s="14">
        <v>0.5</v>
      </c>
      <c r="E24" s="23">
        <f t="shared" si="0"/>
        <v>22.98</v>
      </c>
      <c r="F24" s="16">
        <v>0</v>
      </c>
      <c r="G24" s="23">
        <f t="shared" si="1"/>
        <v>0</v>
      </c>
      <c r="H24" s="23">
        <f t="shared" si="2"/>
        <v>22.98</v>
      </c>
    </row>
    <row r="25" spans="1:8" x14ac:dyDescent="0.3">
      <c r="A25" s="14" t="s">
        <v>173</v>
      </c>
      <c r="B25" s="14" t="s">
        <v>26</v>
      </c>
      <c r="C25" s="15">
        <v>17.5</v>
      </c>
      <c r="D25" s="14">
        <v>2</v>
      </c>
      <c r="E25" s="23">
        <f t="shared" si="0"/>
        <v>35</v>
      </c>
      <c r="F25" s="16">
        <v>0</v>
      </c>
      <c r="G25" s="23">
        <f t="shared" si="1"/>
        <v>0</v>
      </c>
      <c r="H25" s="23">
        <f t="shared" si="2"/>
        <v>35</v>
      </c>
    </row>
    <row r="26" spans="1:8" x14ac:dyDescent="0.3">
      <c r="A26" s="14" t="s">
        <v>174</v>
      </c>
      <c r="B26" s="14" t="s">
        <v>18</v>
      </c>
      <c r="C26" s="15">
        <v>19.5</v>
      </c>
      <c r="D26" s="14">
        <v>0.67</v>
      </c>
      <c r="E26" s="23">
        <f t="shared" si="0"/>
        <v>13.07</v>
      </c>
      <c r="F26" s="16">
        <v>0</v>
      </c>
      <c r="G26" s="23">
        <f t="shared" si="1"/>
        <v>0</v>
      </c>
      <c r="H26" s="23">
        <f t="shared" si="2"/>
        <v>13.07</v>
      </c>
    </row>
    <row r="27" spans="1:8" x14ac:dyDescent="0.3">
      <c r="A27" s="14" t="s">
        <v>175</v>
      </c>
      <c r="B27" s="14" t="s">
        <v>18</v>
      </c>
      <c r="C27" s="15">
        <v>2.54</v>
      </c>
      <c r="D27" s="14">
        <v>7.5</v>
      </c>
      <c r="E27" s="23">
        <f t="shared" si="0"/>
        <v>19.05</v>
      </c>
      <c r="F27" s="16">
        <v>0</v>
      </c>
      <c r="G27" s="23">
        <f t="shared" si="1"/>
        <v>0</v>
      </c>
      <c r="H27" s="23">
        <f t="shared" si="2"/>
        <v>19.05</v>
      </c>
    </row>
    <row r="28" spans="1:8" x14ac:dyDescent="0.3">
      <c r="A28" s="13" t="s">
        <v>27</v>
      </c>
      <c r="C28" s="23"/>
      <c r="E28" s="23"/>
    </row>
    <row r="29" spans="1:8" x14ac:dyDescent="0.3">
      <c r="A29" s="14" t="s">
        <v>421</v>
      </c>
      <c r="B29" s="14" t="s">
        <v>18</v>
      </c>
      <c r="C29" s="15">
        <v>1.1299999999999999</v>
      </c>
      <c r="D29" s="14">
        <v>8</v>
      </c>
      <c r="E29" s="23">
        <f>ROUND(C29*D29,2)</f>
        <v>9.0399999999999991</v>
      </c>
      <c r="F29" s="16">
        <v>0</v>
      </c>
      <c r="G29" s="23">
        <f>ROUND(E29*F29,2)</f>
        <v>0</v>
      </c>
      <c r="H29" s="23">
        <f>ROUND(E29-G29,2)</f>
        <v>9.0399999999999991</v>
      </c>
    </row>
    <row r="30" spans="1:8" x14ac:dyDescent="0.3">
      <c r="A30" s="14" t="s">
        <v>450</v>
      </c>
      <c r="B30" s="14" t="s">
        <v>18</v>
      </c>
      <c r="C30" s="15">
        <v>3.02</v>
      </c>
      <c r="D30" s="14">
        <v>0.6</v>
      </c>
      <c r="E30" s="23">
        <f>ROUND(C30*D30,2)</f>
        <v>1.81</v>
      </c>
      <c r="F30" s="16">
        <v>0</v>
      </c>
      <c r="G30" s="23">
        <f>ROUND(E30*F30,2)</f>
        <v>0</v>
      </c>
      <c r="H30" s="23">
        <f>ROUND(E30-G30,2)</f>
        <v>1.81</v>
      </c>
    </row>
    <row r="31" spans="1:8" x14ac:dyDescent="0.3">
      <c r="A31" s="13" t="s">
        <v>30</v>
      </c>
      <c r="C31" s="23"/>
      <c r="E31" s="23"/>
    </row>
    <row r="32" spans="1:8" x14ac:dyDescent="0.3">
      <c r="A32" s="14" t="s">
        <v>31</v>
      </c>
      <c r="B32" s="14" t="s">
        <v>32</v>
      </c>
      <c r="C32" s="15">
        <v>0.24</v>
      </c>
      <c r="D32" s="14">
        <v>33</v>
      </c>
      <c r="E32" s="23">
        <f>ROUND(C32*D32,2)</f>
        <v>7.92</v>
      </c>
      <c r="F32" s="16">
        <v>0</v>
      </c>
      <c r="G32" s="23">
        <f>ROUND(E32*F32,2)</f>
        <v>0</v>
      </c>
      <c r="H32" s="23">
        <f>ROUND(E32-G32,2)</f>
        <v>7.92</v>
      </c>
    </row>
    <row r="33" spans="1:8" x14ac:dyDescent="0.3">
      <c r="A33" s="13" t="s">
        <v>33</v>
      </c>
      <c r="C33" s="23"/>
      <c r="E33" s="23"/>
    </row>
    <row r="34" spans="1:8" x14ac:dyDescent="0.3">
      <c r="A34" s="14" t="s">
        <v>194</v>
      </c>
      <c r="B34" s="14" t="s">
        <v>29</v>
      </c>
      <c r="C34" s="15">
        <v>6.31</v>
      </c>
      <c r="D34" s="14">
        <v>23</v>
      </c>
      <c r="E34" s="23">
        <f>ROUND(C34*D34,2)</f>
        <v>145.13</v>
      </c>
      <c r="F34" s="16">
        <v>0</v>
      </c>
      <c r="G34" s="23">
        <f>ROUND(E34*F34,2)</f>
        <v>0</v>
      </c>
      <c r="H34" s="23">
        <f>ROUND(E34-G34,2)</f>
        <v>145.13</v>
      </c>
    </row>
    <row r="35" spans="1:8" x14ac:dyDescent="0.3">
      <c r="A35" s="14" t="s">
        <v>195</v>
      </c>
      <c r="B35" s="14" t="s">
        <v>29</v>
      </c>
      <c r="C35" s="15">
        <v>1.93</v>
      </c>
      <c r="D35" s="14">
        <v>4.25</v>
      </c>
      <c r="E35" s="23">
        <f>ROUND(C35*D35,2)</f>
        <v>8.1999999999999993</v>
      </c>
      <c r="F35" s="16">
        <v>0</v>
      </c>
      <c r="G35" s="23">
        <f>ROUND(E35*F35,2)</f>
        <v>0</v>
      </c>
      <c r="H35" s="23">
        <f>ROUND(E35-G35,2)</f>
        <v>8.1999999999999993</v>
      </c>
    </row>
    <row r="36" spans="1:8" x14ac:dyDescent="0.3">
      <c r="A36" s="14" t="s">
        <v>177</v>
      </c>
      <c r="B36" s="14" t="s">
        <v>178</v>
      </c>
      <c r="C36" s="15">
        <v>0.28999999999999998</v>
      </c>
      <c r="D36" s="14">
        <v>4.25</v>
      </c>
      <c r="E36" s="23">
        <f>ROUND(C36*D36,2)</f>
        <v>1.23</v>
      </c>
      <c r="F36" s="16">
        <v>0</v>
      </c>
      <c r="G36" s="23">
        <f>ROUND(E36*F36,2)</f>
        <v>0</v>
      </c>
      <c r="H36" s="23">
        <f>ROUND(E36-G36,2)</f>
        <v>1.23</v>
      </c>
    </row>
    <row r="37" spans="1:8" x14ac:dyDescent="0.3">
      <c r="A37" s="13" t="s">
        <v>114</v>
      </c>
      <c r="C37" s="23"/>
      <c r="E37" s="23"/>
    </row>
    <row r="38" spans="1:8" x14ac:dyDescent="0.3">
      <c r="A38" s="14" t="s">
        <v>181</v>
      </c>
      <c r="B38" s="14" t="s">
        <v>26</v>
      </c>
      <c r="C38" s="15">
        <v>1.34</v>
      </c>
      <c r="D38" s="14">
        <v>1.5</v>
      </c>
      <c r="E38" s="23">
        <f>ROUND(C38*D38,2)</f>
        <v>2.0099999999999998</v>
      </c>
      <c r="F38" s="16">
        <v>0</v>
      </c>
      <c r="G38" s="23">
        <f>ROUND(E38*F38,2)</f>
        <v>0</v>
      </c>
      <c r="H38" s="23">
        <f>ROUND(E38-G38,2)</f>
        <v>2.0099999999999998</v>
      </c>
    </row>
    <row r="39" spans="1:8" x14ac:dyDescent="0.3">
      <c r="A39" s="14" t="s">
        <v>180</v>
      </c>
      <c r="B39" s="14" t="s">
        <v>26</v>
      </c>
      <c r="C39" s="15">
        <v>5</v>
      </c>
      <c r="D39" s="14">
        <v>0.5</v>
      </c>
      <c r="E39" s="23">
        <f>ROUND(C39*D39,2)</f>
        <v>2.5</v>
      </c>
      <c r="F39" s="16">
        <v>0</v>
      </c>
      <c r="G39" s="23">
        <f>ROUND(E39*F39,2)</f>
        <v>0</v>
      </c>
      <c r="H39" s="23">
        <f>ROUND(E39-G39,2)</f>
        <v>2.5</v>
      </c>
    </row>
    <row r="40" spans="1:8" x14ac:dyDescent="0.3">
      <c r="A40" s="14" t="s">
        <v>182</v>
      </c>
      <c r="B40" s="14" t="s">
        <v>26</v>
      </c>
      <c r="C40" s="15">
        <v>6.88</v>
      </c>
      <c r="D40" s="14">
        <v>0.5</v>
      </c>
      <c r="E40" s="23">
        <f>ROUND(C40*D40,2)</f>
        <v>3.44</v>
      </c>
      <c r="F40" s="16">
        <v>0</v>
      </c>
      <c r="G40" s="23">
        <f>ROUND(E40*F40,2)</f>
        <v>0</v>
      </c>
      <c r="H40" s="23">
        <f>ROUND(E40-G40,2)</f>
        <v>3.44</v>
      </c>
    </row>
    <row r="41" spans="1:8" x14ac:dyDescent="0.3">
      <c r="A41" s="14" t="s">
        <v>183</v>
      </c>
      <c r="B41" s="14" t="s">
        <v>26</v>
      </c>
      <c r="C41" s="15">
        <v>2.86</v>
      </c>
      <c r="D41" s="14">
        <v>0.4</v>
      </c>
      <c r="E41" s="23">
        <f>ROUND(C41*D41,2)</f>
        <v>1.1399999999999999</v>
      </c>
      <c r="F41" s="16">
        <v>0</v>
      </c>
      <c r="G41" s="23">
        <f>ROUND(E41*F41,2)</f>
        <v>0</v>
      </c>
      <c r="H41" s="23">
        <f>ROUND(E41-G41,2)</f>
        <v>1.1399999999999999</v>
      </c>
    </row>
    <row r="42" spans="1:8" x14ac:dyDescent="0.3">
      <c r="A42" s="13" t="s">
        <v>61</v>
      </c>
      <c r="C42" s="23"/>
      <c r="E42" s="23"/>
    </row>
    <row r="43" spans="1:8" x14ac:dyDescent="0.3">
      <c r="A43" s="14" t="s">
        <v>184</v>
      </c>
      <c r="B43" s="14" t="s">
        <v>21</v>
      </c>
      <c r="C43" s="15">
        <v>8</v>
      </c>
      <c r="D43" s="14">
        <v>6.94</v>
      </c>
      <c r="E43" s="23">
        <f>ROUND(C43*D43,2)</f>
        <v>55.52</v>
      </c>
      <c r="F43" s="16">
        <v>0</v>
      </c>
      <c r="G43" s="23">
        <f>ROUND(E43*F43,2)</f>
        <v>0</v>
      </c>
      <c r="H43" s="23">
        <f>ROUND(E43-G43,2)</f>
        <v>55.52</v>
      </c>
    </row>
    <row r="44" spans="1:8" x14ac:dyDescent="0.3">
      <c r="A44" s="13" t="s">
        <v>131</v>
      </c>
      <c r="C44" s="23"/>
      <c r="E44" s="23"/>
    </row>
    <row r="45" spans="1:8" x14ac:dyDescent="0.3">
      <c r="A45" s="14" t="s">
        <v>185</v>
      </c>
      <c r="B45" s="14" t="s">
        <v>124</v>
      </c>
      <c r="C45" s="15">
        <v>0.35</v>
      </c>
      <c r="D45" s="14">
        <v>180</v>
      </c>
      <c r="E45" s="23">
        <f>ROUND(C45*D45,2)</f>
        <v>63</v>
      </c>
      <c r="F45" s="16">
        <v>0</v>
      </c>
      <c r="G45" s="23">
        <f>ROUND(E45*F45,2)</f>
        <v>0</v>
      </c>
      <c r="H45" s="23">
        <f>ROUND(E45-G45,2)</f>
        <v>63</v>
      </c>
    </row>
    <row r="46" spans="1:8" x14ac:dyDescent="0.3">
      <c r="A46" s="13" t="s">
        <v>186</v>
      </c>
      <c r="C46" s="23"/>
      <c r="E46" s="23"/>
    </row>
    <row r="47" spans="1:8" x14ac:dyDescent="0.3">
      <c r="A47" s="14" t="s">
        <v>187</v>
      </c>
      <c r="B47" s="14" t="s">
        <v>124</v>
      </c>
      <c r="C47" s="15">
        <v>0.4</v>
      </c>
      <c r="D47" s="14">
        <v>180</v>
      </c>
      <c r="E47" s="23">
        <f>ROUND(C47*D47,2)</f>
        <v>72</v>
      </c>
      <c r="F47" s="16">
        <v>0</v>
      </c>
      <c r="G47" s="23">
        <f>ROUND(E47*F47,2)</f>
        <v>0</v>
      </c>
      <c r="H47" s="23">
        <f>ROUND(E47-G47,2)</f>
        <v>72</v>
      </c>
    </row>
    <row r="48" spans="1:8" x14ac:dyDescent="0.3">
      <c r="A48" s="13" t="s">
        <v>99</v>
      </c>
      <c r="C48" s="23"/>
      <c r="E48" s="23"/>
    </row>
    <row r="49" spans="1:8" x14ac:dyDescent="0.3">
      <c r="A49" s="14" t="s">
        <v>188</v>
      </c>
      <c r="B49" s="14" t="s">
        <v>48</v>
      </c>
      <c r="C49" s="15">
        <v>4.5</v>
      </c>
      <c r="D49" s="14">
        <v>0.5</v>
      </c>
      <c r="E49" s="23">
        <f>ROUND(C49*D49,2)</f>
        <v>2.25</v>
      </c>
      <c r="F49" s="16">
        <v>0</v>
      </c>
      <c r="G49" s="23">
        <f>ROUND(E49*F49,2)</f>
        <v>0</v>
      </c>
      <c r="H49" s="23">
        <f>ROUND(E49-G49,2)</f>
        <v>2.25</v>
      </c>
    </row>
    <row r="50" spans="1:8" x14ac:dyDescent="0.3">
      <c r="A50" s="13" t="s">
        <v>116</v>
      </c>
      <c r="C50" s="23"/>
      <c r="E50" s="23"/>
    </row>
    <row r="51" spans="1:8" x14ac:dyDescent="0.3">
      <c r="A51" s="14" t="s">
        <v>189</v>
      </c>
      <c r="B51" s="14" t="s">
        <v>48</v>
      </c>
      <c r="C51" s="15">
        <v>8</v>
      </c>
      <c r="D51" s="14">
        <v>1</v>
      </c>
      <c r="E51" s="23">
        <f>ROUND(C51*D51,2)</f>
        <v>8</v>
      </c>
      <c r="F51" s="16">
        <v>0</v>
      </c>
      <c r="G51" s="23">
        <f>ROUND(E51*F51,2)</f>
        <v>0</v>
      </c>
      <c r="H51" s="23">
        <f>ROUND(E51-G51,2)</f>
        <v>8</v>
      </c>
    </row>
    <row r="52" spans="1:8" x14ac:dyDescent="0.3">
      <c r="A52" s="13" t="s">
        <v>118</v>
      </c>
      <c r="C52" s="23"/>
      <c r="E52" s="23"/>
    </row>
    <row r="53" spans="1:8" x14ac:dyDescent="0.3">
      <c r="A53" s="14" t="s">
        <v>119</v>
      </c>
      <c r="B53" s="14" t="s">
        <v>48</v>
      </c>
      <c r="C53" s="15">
        <v>10</v>
      </c>
      <c r="D53" s="14">
        <v>0.33300000000000002</v>
      </c>
      <c r="E53" s="23">
        <f>ROUND(C53*D53,2)</f>
        <v>3.33</v>
      </c>
      <c r="F53" s="16">
        <v>0</v>
      </c>
      <c r="G53" s="23">
        <f>ROUND(E53*F53,2)</f>
        <v>0</v>
      </c>
      <c r="H53" s="23">
        <f>ROUND(E53-G53,2)</f>
        <v>3.33</v>
      </c>
    </row>
    <row r="54" spans="1:8" x14ac:dyDescent="0.3">
      <c r="A54" s="13" t="s">
        <v>37</v>
      </c>
      <c r="C54" s="23"/>
      <c r="E54" s="23"/>
    </row>
    <row r="55" spans="1:8" x14ac:dyDescent="0.3">
      <c r="A55" s="14" t="s">
        <v>38</v>
      </c>
      <c r="B55" s="14" t="s">
        <v>39</v>
      </c>
      <c r="C55" s="15">
        <v>17.940000000000001</v>
      </c>
      <c r="D55" s="14">
        <v>0.52810000000000001</v>
      </c>
      <c r="E55" s="23">
        <f>ROUND(C55*D55,2)</f>
        <v>9.4700000000000006</v>
      </c>
      <c r="F55" s="16">
        <v>0</v>
      </c>
      <c r="G55" s="23">
        <f>ROUND(E55*F55,2)</f>
        <v>0</v>
      </c>
      <c r="H55" s="23">
        <f>ROUND(E55-G55,2)</f>
        <v>9.4700000000000006</v>
      </c>
    </row>
    <row r="56" spans="1:8" x14ac:dyDescent="0.3">
      <c r="A56" s="14" t="s">
        <v>134</v>
      </c>
      <c r="B56" s="14" t="s">
        <v>39</v>
      </c>
      <c r="C56" s="15">
        <v>17.940000000000001</v>
      </c>
      <c r="D56" s="14">
        <v>0.11</v>
      </c>
      <c r="E56" s="23">
        <f>ROUND(C56*D56,2)</f>
        <v>1.97</v>
      </c>
      <c r="F56" s="16">
        <v>0</v>
      </c>
      <c r="G56" s="23">
        <f>ROUND(E56*F56,2)</f>
        <v>0</v>
      </c>
      <c r="H56" s="23">
        <f>ROUND(E56-G56,2)</f>
        <v>1.97</v>
      </c>
    </row>
    <row r="57" spans="1:8" x14ac:dyDescent="0.3">
      <c r="A57" s="13" t="s">
        <v>40</v>
      </c>
      <c r="C57" s="23"/>
      <c r="E57" s="23"/>
    </row>
    <row r="58" spans="1:8" x14ac:dyDescent="0.3">
      <c r="A58" s="14" t="s">
        <v>41</v>
      </c>
      <c r="B58" s="14" t="s">
        <v>39</v>
      </c>
      <c r="C58" s="15">
        <v>9.06</v>
      </c>
      <c r="D58" s="14">
        <v>1.125</v>
      </c>
      <c r="E58" s="23">
        <f>ROUND(C58*D58,2)</f>
        <v>10.19</v>
      </c>
      <c r="F58" s="16">
        <v>0</v>
      </c>
      <c r="G58" s="23">
        <f>ROUND(E58*F58,2)</f>
        <v>0</v>
      </c>
      <c r="H58" s="23">
        <f>ROUND(E58-G58,2)</f>
        <v>10.19</v>
      </c>
    </row>
    <row r="59" spans="1:8" x14ac:dyDescent="0.3">
      <c r="A59" s="14" t="s">
        <v>42</v>
      </c>
      <c r="B59" s="14" t="s">
        <v>39</v>
      </c>
      <c r="C59" s="15">
        <v>9.06</v>
      </c>
      <c r="D59" s="14">
        <v>3.7499999999999999E-2</v>
      </c>
      <c r="E59" s="23">
        <f>ROUND(C59*D59,2)</f>
        <v>0.34</v>
      </c>
      <c r="F59" s="16">
        <v>0</v>
      </c>
      <c r="G59" s="23">
        <f>ROUND(E59*F59,2)</f>
        <v>0</v>
      </c>
      <c r="H59" s="23">
        <f>ROUND(E59-G59,2)</f>
        <v>0.34</v>
      </c>
    </row>
    <row r="60" spans="1:8" x14ac:dyDescent="0.3">
      <c r="A60" s="13" t="s">
        <v>43</v>
      </c>
      <c r="C60" s="23"/>
      <c r="E60" s="23"/>
    </row>
    <row r="61" spans="1:8" x14ac:dyDescent="0.3">
      <c r="A61" s="14" t="s">
        <v>41</v>
      </c>
      <c r="B61" s="14" t="s">
        <v>39</v>
      </c>
      <c r="C61" s="15">
        <v>9.06</v>
      </c>
      <c r="D61" s="14">
        <v>0.25</v>
      </c>
      <c r="E61" s="23">
        <f>ROUND(C61*D61,2)</f>
        <v>2.27</v>
      </c>
      <c r="F61" s="16">
        <v>0</v>
      </c>
      <c r="G61" s="23">
        <f>ROUND(E61*F61,2)</f>
        <v>0</v>
      </c>
      <c r="H61" s="23">
        <f>ROUND(E61-G61,2)</f>
        <v>2.27</v>
      </c>
    </row>
    <row r="62" spans="1:8" x14ac:dyDescent="0.3">
      <c r="A62" s="14" t="s">
        <v>42</v>
      </c>
      <c r="B62" s="14" t="s">
        <v>39</v>
      </c>
      <c r="C62" s="15">
        <v>9.06</v>
      </c>
      <c r="D62" s="14">
        <v>7.8600000000000003E-2</v>
      </c>
      <c r="E62" s="23">
        <f>ROUND(C62*D62,2)</f>
        <v>0.71</v>
      </c>
      <c r="F62" s="16">
        <v>0</v>
      </c>
      <c r="G62" s="23">
        <f>ROUND(E62*F62,2)</f>
        <v>0</v>
      </c>
      <c r="H62" s="23">
        <f>ROUND(E62-G62,2)</f>
        <v>0.71</v>
      </c>
    </row>
    <row r="63" spans="1:8" x14ac:dyDescent="0.3">
      <c r="A63" s="13" t="s">
        <v>100</v>
      </c>
      <c r="C63" s="23"/>
      <c r="E63" s="23"/>
    </row>
    <row r="64" spans="1:8" x14ac:dyDescent="0.3">
      <c r="A64" s="14" t="s">
        <v>41</v>
      </c>
      <c r="B64" s="14" t="s">
        <v>39</v>
      </c>
      <c r="C64" s="15">
        <v>9.06</v>
      </c>
      <c r="D64" s="14">
        <v>0.7</v>
      </c>
      <c r="E64" s="23">
        <f>ROUND(C64*D64,2)</f>
        <v>6.34</v>
      </c>
      <c r="F64" s="16">
        <v>0</v>
      </c>
      <c r="G64" s="23">
        <f>ROUND(E64*F64,2)</f>
        <v>0</v>
      </c>
      <c r="H64" s="23">
        <f>ROUND(E64-G64,2)</f>
        <v>6.34</v>
      </c>
    </row>
    <row r="65" spans="1:8" x14ac:dyDescent="0.3">
      <c r="A65" s="14" t="s">
        <v>44</v>
      </c>
      <c r="B65" s="14" t="s">
        <v>39</v>
      </c>
      <c r="C65" s="15">
        <v>17.95</v>
      </c>
      <c r="D65" s="14">
        <v>0.47960000000000003</v>
      </c>
      <c r="E65" s="23">
        <f>ROUND(C65*D65,2)</f>
        <v>8.61</v>
      </c>
      <c r="F65" s="16">
        <v>0</v>
      </c>
      <c r="G65" s="23">
        <f>ROUND(E65*F65,2)</f>
        <v>0</v>
      </c>
      <c r="H65" s="23">
        <f>ROUND(E65-G65,2)</f>
        <v>8.61</v>
      </c>
    </row>
    <row r="66" spans="1:8" x14ac:dyDescent="0.3">
      <c r="A66" s="13" t="s">
        <v>45</v>
      </c>
      <c r="C66" s="23"/>
      <c r="E66" s="23"/>
    </row>
    <row r="67" spans="1:8" x14ac:dyDescent="0.3">
      <c r="A67" s="14" t="s">
        <v>38</v>
      </c>
      <c r="B67" s="14" t="s">
        <v>19</v>
      </c>
      <c r="C67" s="15">
        <v>3.44</v>
      </c>
      <c r="D67" s="14">
        <v>7.4504999999999999</v>
      </c>
      <c r="E67" s="23">
        <f>ROUND(C67*D67,2)</f>
        <v>25.63</v>
      </c>
      <c r="F67" s="16">
        <v>0</v>
      </c>
      <c r="G67" s="23">
        <f>ROUND(E67*F67,2)</f>
        <v>0</v>
      </c>
      <c r="H67" s="23">
        <f>ROUND(E67-G67,2)</f>
        <v>25.63</v>
      </c>
    </row>
    <row r="68" spans="1:8" x14ac:dyDescent="0.3">
      <c r="A68" s="14" t="s">
        <v>134</v>
      </c>
      <c r="B68" s="14" t="s">
        <v>19</v>
      </c>
      <c r="C68" s="15">
        <v>3.44</v>
      </c>
      <c r="D68" s="14">
        <v>2.4064000000000001</v>
      </c>
      <c r="E68" s="23">
        <f>ROUND(C68*D68,2)</f>
        <v>8.2799999999999994</v>
      </c>
      <c r="F68" s="16">
        <v>0</v>
      </c>
      <c r="G68" s="23">
        <f>ROUND(E68*F68,2)</f>
        <v>0</v>
      </c>
      <c r="H68" s="23">
        <f>ROUND(E68-G68,2)</f>
        <v>8.2799999999999994</v>
      </c>
    </row>
    <row r="69" spans="1:8" x14ac:dyDescent="0.3">
      <c r="A69" s="14" t="s">
        <v>190</v>
      </c>
      <c r="B69" s="14" t="s">
        <v>19</v>
      </c>
      <c r="C69" s="15">
        <v>3.44</v>
      </c>
      <c r="D69" s="14">
        <v>18.736499999999999</v>
      </c>
      <c r="E69" s="23">
        <f>ROUND(C69*D69,2)</f>
        <v>64.45</v>
      </c>
      <c r="F69" s="16">
        <v>0</v>
      </c>
      <c r="G69" s="23">
        <f>ROUND(E69*F69,2)</f>
        <v>0</v>
      </c>
      <c r="H69" s="23">
        <f>ROUND(E69-G69,2)</f>
        <v>64.45</v>
      </c>
    </row>
    <row r="70" spans="1:8" x14ac:dyDescent="0.3">
      <c r="A70" s="13" t="s">
        <v>47</v>
      </c>
      <c r="C70" s="23"/>
      <c r="E70" s="23"/>
    </row>
    <row r="71" spans="1:8" x14ac:dyDescent="0.3">
      <c r="A71" s="14" t="s">
        <v>42</v>
      </c>
      <c r="B71" s="14" t="s">
        <v>48</v>
      </c>
      <c r="C71" s="15">
        <v>10.26</v>
      </c>
      <c r="D71" s="14">
        <v>1</v>
      </c>
      <c r="E71" s="23">
        <f>ROUND(C71*D71,2)</f>
        <v>10.26</v>
      </c>
      <c r="F71" s="16">
        <v>0</v>
      </c>
      <c r="G71" s="23">
        <f>ROUND(E71*F71,2)</f>
        <v>0</v>
      </c>
      <c r="H71" s="23">
        <f t="shared" ref="H71:H77" si="3">ROUND(E71-G71,2)</f>
        <v>10.26</v>
      </c>
    </row>
    <row r="72" spans="1:8" x14ac:dyDescent="0.3">
      <c r="A72" s="14" t="s">
        <v>38</v>
      </c>
      <c r="B72" s="14" t="s">
        <v>48</v>
      </c>
      <c r="C72" s="15">
        <v>5.39</v>
      </c>
      <c r="D72" s="14">
        <v>1</v>
      </c>
      <c r="E72" s="23">
        <f>ROUND(C72*D72,2)</f>
        <v>5.39</v>
      </c>
      <c r="F72" s="16">
        <v>0</v>
      </c>
      <c r="G72" s="23">
        <f>ROUND(E72*F72,2)</f>
        <v>0</v>
      </c>
      <c r="H72" s="23">
        <f t="shared" si="3"/>
        <v>5.39</v>
      </c>
    </row>
    <row r="73" spans="1:8" x14ac:dyDescent="0.3">
      <c r="A73" s="14" t="s">
        <v>134</v>
      </c>
      <c r="B73" s="14" t="s">
        <v>48</v>
      </c>
      <c r="C73" s="15">
        <v>6.42</v>
      </c>
      <c r="D73" s="14">
        <v>1</v>
      </c>
      <c r="E73" s="23">
        <f>ROUND(C73*D73,2)</f>
        <v>6.42</v>
      </c>
      <c r="F73" s="16">
        <v>0</v>
      </c>
      <c r="G73" s="23">
        <f>ROUND(E73*F73,2)</f>
        <v>0</v>
      </c>
      <c r="H73" s="23">
        <f t="shared" si="3"/>
        <v>6.42</v>
      </c>
    </row>
    <row r="74" spans="1:8" x14ac:dyDescent="0.3">
      <c r="A74" s="14" t="s">
        <v>190</v>
      </c>
      <c r="B74" s="14" t="s">
        <v>48</v>
      </c>
      <c r="C74" s="15">
        <v>13.96</v>
      </c>
      <c r="D74" s="14">
        <v>1</v>
      </c>
      <c r="E74" s="23">
        <f>ROUND(C74*D74,2)</f>
        <v>13.96</v>
      </c>
      <c r="F74" s="16">
        <v>0</v>
      </c>
      <c r="G74" s="23">
        <f>ROUND(E74*F74,2)</f>
        <v>0</v>
      </c>
      <c r="H74" s="23">
        <f t="shared" si="3"/>
        <v>13.96</v>
      </c>
    </row>
    <row r="75" spans="1:8" x14ac:dyDescent="0.3">
      <c r="A75" s="9" t="s">
        <v>49</v>
      </c>
      <c r="B75" s="9" t="s">
        <v>48</v>
      </c>
      <c r="C75" s="10">
        <v>31.96</v>
      </c>
      <c r="D75" s="9">
        <v>1</v>
      </c>
      <c r="E75" s="22">
        <f>ROUND(C75*D75,2)</f>
        <v>31.96</v>
      </c>
      <c r="F75" s="11">
        <v>0</v>
      </c>
      <c r="G75" s="22">
        <f>ROUND(E75*F75,2)</f>
        <v>0</v>
      </c>
      <c r="H75" s="22">
        <f t="shared" si="3"/>
        <v>31.96</v>
      </c>
    </row>
    <row r="76" spans="1:8" x14ac:dyDescent="0.3">
      <c r="A76" s="7" t="s">
        <v>50</v>
      </c>
      <c r="C76" s="23"/>
      <c r="E76" s="23">
        <f>SUM(E12:E75)</f>
        <v>1039.4700000000003</v>
      </c>
      <c r="G76" s="12">
        <f>SUM(G12:G75)</f>
        <v>0</v>
      </c>
      <c r="H76" s="12">
        <f t="shared" si="3"/>
        <v>1039.47</v>
      </c>
    </row>
    <row r="77" spans="1:8" x14ac:dyDescent="0.3">
      <c r="A77" s="7" t="s">
        <v>51</v>
      </c>
      <c r="C77" s="23"/>
      <c r="E77" s="23">
        <f>+E8-E76</f>
        <v>40.529999999999745</v>
      </c>
      <c r="G77" s="12">
        <f>+G8-G76</f>
        <v>0</v>
      </c>
      <c r="H77" s="12">
        <f t="shared" si="3"/>
        <v>40.53</v>
      </c>
    </row>
    <row r="78" spans="1:8" x14ac:dyDescent="0.3">
      <c r="A78" t="s">
        <v>12</v>
      </c>
      <c r="C78" s="23"/>
      <c r="E78" s="23"/>
    </row>
    <row r="79" spans="1:8" x14ac:dyDescent="0.3">
      <c r="A79" s="7" t="s">
        <v>52</v>
      </c>
      <c r="C79" s="23"/>
      <c r="E79" s="23"/>
    </row>
    <row r="80" spans="1:8" x14ac:dyDescent="0.3">
      <c r="A80" s="14" t="s">
        <v>42</v>
      </c>
      <c r="B80" s="14" t="s">
        <v>48</v>
      </c>
      <c r="C80" s="15">
        <v>29.37</v>
      </c>
      <c r="D80" s="14">
        <v>1</v>
      </c>
      <c r="E80" s="23">
        <f>ROUND(C80*D80,2)</f>
        <v>29.37</v>
      </c>
      <c r="F80" s="16">
        <v>0</v>
      </c>
      <c r="G80" s="23">
        <f>ROUND(E80*F80,2)</f>
        <v>0</v>
      </c>
      <c r="H80" s="23">
        <f t="shared" ref="H80:H86" si="4">ROUND(E80-G80,2)</f>
        <v>29.37</v>
      </c>
    </row>
    <row r="81" spans="1:8" x14ac:dyDescent="0.3">
      <c r="A81" s="14" t="s">
        <v>38</v>
      </c>
      <c r="B81" s="14" t="s">
        <v>48</v>
      </c>
      <c r="C81" s="15">
        <v>41.59</v>
      </c>
      <c r="D81" s="14">
        <v>1</v>
      </c>
      <c r="E81" s="23">
        <f>ROUND(C81*D81,2)</f>
        <v>41.59</v>
      </c>
      <c r="F81" s="16">
        <v>0</v>
      </c>
      <c r="G81" s="23">
        <f>ROUND(E81*F81,2)</f>
        <v>0</v>
      </c>
      <c r="H81" s="23">
        <f t="shared" si="4"/>
        <v>41.59</v>
      </c>
    </row>
    <row r="82" spans="1:8" x14ac:dyDescent="0.3">
      <c r="A82" s="14" t="s">
        <v>134</v>
      </c>
      <c r="B82" s="14" t="s">
        <v>48</v>
      </c>
      <c r="C82" s="15">
        <v>30.72</v>
      </c>
      <c r="D82" s="14">
        <v>1</v>
      </c>
      <c r="E82" s="23">
        <f>ROUND(C82*D82,2)</f>
        <v>30.72</v>
      </c>
      <c r="F82" s="16">
        <v>0</v>
      </c>
      <c r="G82" s="23">
        <f>ROUND(E82*F82,2)</f>
        <v>0</v>
      </c>
      <c r="H82" s="23">
        <f t="shared" si="4"/>
        <v>30.72</v>
      </c>
    </row>
    <row r="83" spans="1:8" x14ac:dyDescent="0.3">
      <c r="A83" s="9" t="s">
        <v>190</v>
      </c>
      <c r="B83" s="9" t="s">
        <v>48</v>
      </c>
      <c r="C83" s="10">
        <v>92.02</v>
      </c>
      <c r="D83" s="9">
        <v>1</v>
      </c>
      <c r="E83" s="22">
        <f>ROUND(C83*D83,2)</f>
        <v>92.02</v>
      </c>
      <c r="F83" s="11">
        <v>0</v>
      </c>
      <c r="G83" s="22">
        <f>ROUND(E83*F83,2)</f>
        <v>0</v>
      </c>
      <c r="H83" s="22">
        <f t="shared" si="4"/>
        <v>92.02</v>
      </c>
    </row>
    <row r="84" spans="1:8" x14ac:dyDescent="0.3">
      <c r="A84" s="7" t="s">
        <v>53</v>
      </c>
      <c r="C84" s="23"/>
      <c r="E84" s="23">
        <f>SUM(E80:E83)</f>
        <v>193.7</v>
      </c>
      <c r="G84" s="12">
        <f>SUM(G80:G83)</f>
        <v>0</v>
      </c>
      <c r="H84" s="12">
        <f t="shared" si="4"/>
        <v>193.7</v>
      </c>
    </row>
    <row r="85" spans="1:8" x14ac:dyDescent="0.3">
      <c r="A85" s="7" t="s">
        <v>54</v>
      </c>
      <c r="C85" s="23"/>
      <c r="E85" s="23">
        <f>+E76+E84</f>
        <v>1233.1700000000003</v>
      </c>
      <c r="G85" s="12">
        <f>+G76+G84</f>
        <v>0</v>
      </c>
      <c r="H85" s="12">
        <f t="shared" si="4"/>
        <v>1233.17</v>
      </c>
    </row>
    <row r="86" spans="1:8" x14ac:dyDescent="0.3">
      <c r="A86" s="7" t="s">
        <v>55</v>
      </c>
      <c r="C86" s="23"/>
      <c r="E86" s="23">
        <f>+E8-E85</f>
        <v>-153.1700000000003</v>
      </c>
      <c r="G86" s="12">
        <f>+G8-G85</f>
        <v>0</v>
      </c>
      <c r="H86" s="12">
        <f t="shared" si="4"/>
        <v>-153.16999999999999</v>
      </c>
    </row>
    <row r="87" spans="1:8" x14ac:dyDescent="0.3">
      <c r="A87" t="s">
        <v>120</v>
      </c>
      <c r="C87" s="23"/>
      <c r="E87" s="23"/>
    </row>
    <row r="88" spans="1:8" x14ac:dyDescent="0.3">
      <c r="A88" t="s">
        <v>425</v>
      </c>
      <c r="C88" s="23"/>
      <c r="E88" s="23"/>
    </row>
    <row r="89" spans="1:8" x14ac:dyDescent="0.3">
      <c r="A89" s="7" t="s">
        <v>121</v>
      </c>
      <c r="C89" s="23"/>
      <c r="E89" s="23"/>
    </row>
    <row r="90" spans="1:8" x14ac:dyDescent="0.3">
      <c r="A90" s="7" t="s">
        <v>122</v>
      </c>
      <c r="C90" s="23"/>
      <c r="E90" s="23"/>
    </row>
    <row r="98" spans="1:8" x14ac:dyDescent="0.3">
      <c r="A98" t="str" cm="1">
        <f t="array" aca="1" ref="A98" ca="1">MID(CELL("filename",A1),FIND("]",CELL("filename",A1))+1,256)</f>
        <v>rice7</v>
      </c>
    </row>
    <row r="99" spans="1:8" x14ac:dyDescent="0.3">
      <c r="A99" s="7" t="s">
        <v>50</v>
      </c>
      <c r="E99" s="25">
        <f>VLOOKUP(A99,$A$1:$H$98,5,FALSE)</f>
        <v>1039.4700000000003</v>
      </c>
    </row>
    <row r="100" spans="1:8" x14ac:dyDescent="0.3">
      <c r="A100" s="7" t="s">
        <v>293</v>
      </c>
      <c r="E100" s="25">
        <f>VLOOKUP(A100,$A$1:$H$98,5,FALSE)</f>
        <v>193.7</v>
      </c>
    </row>
    <row r="101" spans="1:8" x14ac:dyDescent="0.3">
      <c r="A101" s="7" t="s">
        <v>294</v>
      </c>
      <c r="E101" s="25">
        <f t="shared" ref="E101:E102" si="5">VLOOKUP(A101,$A$1:$H$98,5,FALSE)</f>
        <v>1233.1700000000003</v>
      </c>
    </row>
    <row r="102" spans="1:8" x14ac:dyDescent="0.3">
      <c r="A102" s="7" t="s">
        <v>55</v>
      </c>
      <c r="E102" s="25">
        <f t="shared" si="5"/>
        <v>-153.1700000000003</v>
      </c>
    </row>
    <row r="104" spans="1:8" x14ac:dyDescent="0.3">
      <c r="A104" s="21" t="s">
        <v>255</v>
      </c>
    </row>
    <row r="105" spans="1:8" x14ac:dyDescent="0.3">
      <c r="A105" s="25">
        <f>E102</f>
        <v>-153.1700000000003</v>
      </c>
      <c r="B105" s="25">
        <f ca="1">C105-Calculator!$B$16</f>
        <v>4.6000000000000005</v>
      </c>
      <c r="C105" s="25">
        <f ca="1">D105-Calculator!$B$16</f>
        <v>4.9000000000000004</v>
      </c>
      <c r="D105" s="25">
        <f ca="1">E105-Calculator!$B$16</f>
        <v>5.2</v>
      </c>
      <c r="E105" s="25" cm="1">
        <f t="array" aca="1" ref="E105" ca="1">IF(MID(CELL("filename",A1),FIND("]",CELL("filename",A1))+1,256)=Calculator!AR2,Calculator!B15,5.5)</f>
        <v>5.5</v>
      </c>
      <c r="F105" s="25">
        <f ca="1">E105+Calculator!$B$16</f>
        <v>5.8</v>
      </c>
      <c r="G105" s="25">
        <f ca="1">F105+Calculator!$B$16</f>
        <v>6.1</v>
      </c>
      <c r="H105" s="25">
        <f ca="1">G105+Calculator!$B$16</f>
        <v>6.3999999999999995</v>
      </c>
    </row>
    <row r="106" spans="1:8" x14ac:dyDescent="0.3">
      <c r="A106">
        <f ca="1">A107-Calculator!$B$12</f>
        <v>205</v>
      </c>
      <c r="B106">
        <f t="dataTable" ref="B106:H112" dt2D="1" dtr="1" r1="C7" r2="D7" ca="1"/>
        <v>-290.1700000000003</v>
      </c>
      <c r="C106">
        <v>-228.6700000000003</v>
      </c>
      <c r="D106">
        <v>-167.1700000000003</v>
      </c>
      <c r="E106">
        <v>-105.6700000000003</v>
      </c>
      <c r="F106">
        <v>-44.1700000000003</v>
      </c>
      <c r="G106">
        <v>17.3299999999997</v>
      </c>
      <c r="H106">
        <v>78.8299999999997</v>
      </c>
    </row>
    <row r="107" spans="1:8" x14ac:dyDescent="0.3">
      <c r="A107">
        <f ca="1">A108-Calculator!$B$12</f>
        <v>210</v>
      </c>
      <c r="B107">
        <v>-267.1700000000003</v>
      </c>
      <c r="C107">
        <v>-204.1700000000003</v>
      </c>
      <c r="D107">
        <v>-141.1700000000003</v>
      </c>
      <c r="E107">
        <v>-78.1700000000003</v>
      </c>
      <c r="F107">
        <v>-15.1700000000003</v>
      </c>
      <c r="G107">
        <v>47.8299999999997</v>
      </c>
      <c r="H107">
        <v>110.8299999999997</v>
      </c>
    </row>
    <row r="108" spans="1:8" x14ac:dyDescent="0.3">
      <c r="A108">
        <f ca="1">A109-Calculator!$B$12</f>
        <v>215</v>
      </c>
      <c r="B108">
        <v>-244.1700000000003</v>
      </c>
      <c r="C108">
        <v>-179.6700000000003</v>
      </c>
      <c r="D108">
        <v>-115.1700000000003</v>
      </c>
      <c r="E108">
        <v>-50.6700000000003</v>
      </c>
      <c r="F108">
        <v>13.8299999999997</v>
      </c>
      <c r="G108">
        <v>78.3299999999997</v>
      </c>
      <c r="H108">
        <v>142.8299999999997</v>
      </c>
    </row>
    <row r="109" spans="1:8" x14ac:dyDescent="0.3">
      <c r="A109" cm="1">
        <f t="array" aca="1" ref="A109" ca="1">IF(MID(CELL("filename",A1),FIND("]",CELL("filename",A1))+1,256)=Calculator!AR2,Calculator!B11,220)</f>
        <v>220</v>
      </c>
      <c r="B109">
        <v>-221.1700000000003</v>
      </c>
      <c r="C109">
        <v>-155.1700000000003</v>
      </c>
      <c r="D109">
        <v>-89.1700000000003</v>
      </c>
      <c r="E109">
        <v>-23.1700000000003</v>
      </c>
      <c r="F109">
        <v>42.8299999999997</v>
      </c>
      <c r="G109">
        <v>108.8299999999997</v>
      </c>
      <c r="H109">
        <v>174.8299999999997</v>
      </c>
    </row>
    <row r="110" spans="1:8" x14ac:dyDescent="0.3">
      <c r="A110">
        <f ca="1">A109+Calculator!$B$12</f>
        <v>225</v>
      </c>
      <c r="B110">
        <v>-198.1700000000003</v>
      </c>
      <c r="C110">
        <v>-130.6700000000003</v>
      </c>
      <c r="D110">
        <v>-63.1700000000003</v>
      </c>
      <c r="E110">
        <v>4.3299999999996999</v>
      </c>
      <c r="F110">
        <v>71.8299999999997</v>
      </c>
      <c r="G110">
        <v>139.3299999999997</v>
      </c>
      <c r="H110">
        <v>206.8299999999997</v>
      </c>
    </row>
    <row r="111" spans="1:8" x14ac:dyDescent="0.3">
      <c r="A111">
        <f ca="1">A110+Calculator!$B$12</f>
        <v>230</v>
      </c>
      <c r="B111">
        <v>-175.1700000000003</v>
      </c>
      <c r="C111">
        <v>-106.1700000000003</v>
      </c>
      <c r="D111">
        <v>-37.1700000000003</v>
      </c>
      <c r="E111">
        <v>31.8299999999997</v>
      </c>
      <c r="F111">
        <v>100.8299999999997</v>
      </c>
      <c r="G111">
        <v>169.8299999999997</v>
      </c>
      <c r="H111">
        <v>238.8299999999997</v>
      </c>
    </row>
    <row r="112" spans="1:8" x14ac:dyDescent="0.3">
      <c r="A112">
        <f ca="1">A111+Calculator!$B$12</f>
        <v>235</v>
      </c>
      <c r="B112">
        <v>-152.1700000000003</v>
      </c>
      <c r="C112">
        <v>-81.6700000000003</v>
      </c>
      <c r="D112">
        <v>-11.1700000000003</v>
      </c>
      <c r="E112">
        <v>59.3299999999997</v>
      </c>
      <c r="F112">
        <v>129.8299999999997</v>
      </c>
      <c r="G112">
        <v>200.3299999999997</v>
      </c>
      <c r="H112">
        <v>270.8299999999997</v>
      </c>
    </row>
    <row r="115" spans="1:8" x14ac:dyDescent="0.3">
      <c r="A115" s="21" t="s">
        <v>256</v>
      </c>
    </row>
    <row r="116" spans="1:8" x14ac:dyDescent="0.3">
      <c r="A116" s="25">
        <f>E102</f>
        <v>-153.1700000000003</v>
      </c>
      <c r="B116" s="25">
        <f ca="1">C116-Calculator!$B$29</f>
        <v>5.2000000000000011</v>
      </c>
      <c r="C116" s="25">
        <f ca="1">D116-Calculator!$B$29</f>
        <v>5.3000000000000007</v>
      </c>
      <c r="D116" s="25">
        <f ca="1">E116-Calculator!$B$29</f>
        <v>5.4</v>
      </c>
      <c r="E116" s="25" cm="1">
        <f t="array" aca="1" ref="E116" ca="1">IF(MID(CELL("filename",A1),FIND("]",CELL("filename",A1))+1,256)=Calculator!AS2,Calculator!B28,5.5)</f>
        <v>5.5</v>
      </c>
      <c r="F116" s="25">
        <f ca="1">E116+Calculator!$B$29</f>
        <v>5.6</v>
      </c>
      <c r="G116" s="25">
        <f ca="1">F116+Calculator!$B$29</f>
        <v>5.6999999999999993</v>
      </c>
      <c r="H116" s="25">
        <f ca="1">G116+Calculator!$B$29</f>
        <v>5.7999999999999989</v>
      </c>
    </row>
    <row r="117" spans="1:8" x14ac:dyDescent="0.3">
      <c r="A117">
        <f ca="1">A118-Calculator!$B$25</f>
        <v>205</v>
      </c>
      <c r="B117">
        <f t="dataTable" ref="B117:H123" dt2D="1" dtr="1" r1="C7" r2="D7" ca="1"/>
        <v>-167.1700000000003</v>
      </c>
      <c r="C117">
        <v>-146.6700000000003</v>
      </c>
      <c r="D117">
        <v>-126.1700000000003</v>
      </c>
      <c r="E117">
        <v>-105.6700000000003</v>
      </c>
      <c r="F117">
        <v>-85.1700000000003</v>
      </c>
      <c r="G117">
        <v>-64.6700000000003</v>
      </c>
      <c r="H117">
        <v>-44.1700000000003</v>
      </c>
    </row>
    <row r="118" spans="1:8" x14ac:dyDescent="0.3">
      <c r="A118">
        <f ca="1">A119-Calculator!$B$25</f>
        <v>210</v>
      </c>
      <c r="B118">
        <v>-141.1700000000003</v>
      </c>
      <c r="C118">
        <v>-120.1700000000003</v>
      </c>
      <c r="D118">
        <v>-99.1700000000003</v>
      </c>
      <c r="E118">
        <v>-78.1700000000003</v>
      </c>
      <c r="F118">
        <v>-57.1700000000003</v>
      </c>
      <c r="G118">
        <v>-36.1700000000003</v>
      </c>
      <c r="H118">
        <v>-15.1700000000003</v>
      </c>
    </row>
    <row r="119" spans="1:8" x14ac:dyDescent="0.3">
      <c r="A119">
        <f ca="1">A120-Calculator!$B$25</f>
        <v>215</v>
      </c>
      <c r="B119">
        <v>-115.1700000000003</v>
      </c>
      <c r="C119">
        <v>-93.6700000000003</v>
      </c>
      <c r="D119">
        <v>-72.1700000000003</v>
      </c>
      <c r="E119">
        <v>-50.6700000000003</v>
      </c>
      <c r="F119">
        <v>-29.1700000000003</v>
      </c>
      <c r="G119">
        <v>-7.6700000000003001</v>
      </c>
      <c r="H119">
        <v>13.8299999999997</v>
      </c>
    </row>
    <row r="120" spans="1:8" x14ac:dyDescent="0.3">
      <c r="A120" cm="1">
        <f t="array" aca="1" ref="A120" ca="1">IF(MID(CELL("filename",A1),FIND("]",CELL("filename",A1))+1,256)=Calculator!AS2,Calculator!B24,220)</f>
        <v>220</v>
      </c>
      <c r="B120">
        <v>-89.1700000000003</v>
      </c>
      <c r="C120">
        <v>-67.1700000000003</v>
      </c>
      <c r="D120">
        <v>-45.1700000000003</v>
      </c>
      <c r="E120">
        <v>-23.1700000000003</v>
      </c>
      <c r="F120">
        <v>-1.1700000000003001</v>
      </c>
      <c r="G120">
        <v>20.8299999999997</v>
      </c>
      <c r="H120">
        <v>42.8299999999997</v>
      </c>
    </row>
    <row r="121" spans="1:8" x14ac:dyDescent="0.3">
      <c r="A121">
        <f ca="1">A120+Calculator!$B$25</f>
        <v>225</v>
      </c>
      <c r="B121">
        <v>-63.1700000000003</v>
      </c>
      <c r="C121">
        <v>-40.6700000000003</v>
      </c>
      <c r="D121">
        <v>-18.1700000000003</v>
      </c>
      <c r="E121">
        <v>4.3299999999996999</v>
      </c>
      <c r="F121">
        <v>26.8299999999997</v>
      </c>
      <c r="G121">
        <v>49.3299999999997</v>
      </c>
      <c r="H121">
        <v>71.8299999999997</v>
      </c>
    </row>
    <row r="122" spans="1:8" x14ac:dyDescent="0.3">
      <c r="A122">
        <f ca="1">A121+Calculator!$B$25</f>
        <v>230</v>
      </c>
      <c r="B122">
        <v>-37.1700000000003</v>
      </c>
      <c r="C122">
        <v>-14.1700000000003</v>
      </c>
      <c r="D122">
        <v>8.8299999999996999</v>
      </c>
      <c r="E122">
        <v>31.8299999999997</v>
      </c>
      <c r="F122">
        <v>54.8299999999997</v>
      </c>
      <c r="G122">
        <v>77.8299999999997</v>
      </c>
      <c r="H122">
        <v>100.8299999999997</v>
      </c>
    </row>
    <row r="123" spans="1:8" x14ac:dyDescent="0.3">
      <c r="A123">
        <f ca="1">A122+Calculator!$B$25</f>
        <v>235</v>
      </c>
      <c r="B123">
        <v>-11.1700000000003</v>
      </c>
      <c r="C123">
        <v>12.3299999999997</v>
      </c>
      <c r="D123">
        <v>35.8299999999997</v>
      </c>
      <c r="E123">
        <v>59.3299999999997</v>
      </c>
      <c r="F123">
        <v>82.8299999999997</v>
      </c>
      <c r="G123">
        <v>106.3299999999997</v>
      </c>
      <c r="H123">
        <v>129.8299999999997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1C298-D0D9-4DE9-80E2-F0705FFDB370}">
  <dimension ref="A1:H123"/>
  <sheetViews>
    <sheetView topLeftCell="A103" workbookViewId="0">
      <selection activeCell="A116" sqref="A116:H123"/>
    </sheetView>
  </sheetViews>
  <sheetFormatPr defaultRowHeight="14.4" x14ac:dyDescent="0.3"/>
  <cols>
    <col min="1" max="1" width="25.6640625" customWidth="1"/>
    <col min="5" max="5" width="11" customWidth="1"/>
    <col min="8" max="8" width="11" customWidth="1"/>
  </cols>
  <sheetData>
    <row r="1" spans="1:8" x14ac:dyDescent="0.3">
      <c r="A1" s="80" t="s">
        <v>216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198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451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98</v>
      </c>
      <c r="B7" s="9" t="s">
        <v>124</v>
      </c>
      <c r="C7" s="28">
        <f>IF(Calculator!B7="Rice",Calculator!B15,IF(Calculator!B20="Rice",Calculator!B28,6.75))</f>
        <v>6.75</v>
      </c>
      <c r="D7" s="29">
        <f>IF(Calculator!B7="Rice",Calculator!B11,IF(Calculator!B20="Rice",Calculator!B24,160))</f>
        <v>160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3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4.5</v>
      </c>
      <c r="E12" s="23">
        <f>ROUND(C12*D12,2)</f>
        <v>36.5</v>
      </c>
      <c r="F12" s="16">
        <v>0</v>
      </c>
      <c r="G12" s="23">
        <f>ROUND(E12*F12,2)</f>
        <v>0</v>
      </c>
      <c r="H12" s="23">
        <f>ROUND(E12-G12,2)</f>
        <v>36.5</v>
      </c>
    </row>
    <row r="13" spans="1:8" x14ac:dyDescent="0.3">
      <c r="A13" s="14" t="s">
        <v>57</v>
      </c>
      <c r="B13" s="14" t="s">
        <v>16</v>
      </c>
      <c r="C13" s="15">
        <v>6.87</v>
      </c>
      <c r="D13" s="14">
        <v>1.3</v>
      </c>
      <c r="E13" s="23">
        <f>ROUND(C13*D13,2)</f>
        <v>8.93</v>
      </c>
      <c r="F13" s="16">
        <v>0</v>
      </c>
      <c r="G13" s="23">
        <f>ROUND(E13*F13,2)</f>
        <v>0</v>
      </c>
      <c r="H13" s="23">
        <f>ROUND(E13-G13,2)</f>
        <v>8.93</v>
      </c>
    </row>
    <row r="14" spans="1:8" x14ac:dyDescent="0.3">
      <c r="A14" s="13" t="s">
        <v>20</v>
      </c>
      <c r="C14" s="23"/>
      <c r="E14" s="23"/>
    </row>
    <row r="15" spans="1:8" x14ac:dyDescent="0.3">
      <c r="A15" s="14" t="s">
        <v>167</v>
      </c>
      <c r="B15" s="14" t="s">
        <v>21</v>
      </c>
      <c r="C15" s="15">
        <v>26</v>
      </c>
      <c r="D15" s="14">
        <v>0.5</v>
      </c>
      <c r="E15" s="23">
        <f>ROUND(C15*D15,2)</f>
        <v>13</v>
      </c>
      <c r="F15" s="16">
        <v>0</v>
      </c>
      <c r="G15" s="23">
        <f>ROUND(E15*F15,2)</f>
        <v>0</v>
      </c>
      <c r="H15" s="23">
        <f>ROUND(E15-G15,2)</f>
        <v>13</v>
      </c>
    </row>
    <row r="16" spans="1:8" x14ac:dyDescent="0.3">
      <c r="A16" s="14" t="s">
        <v>154</v>
      </c>
      <c r="B16" s="14" t="s">
        <v>21</v>
      </c>
      <c r="C16" s="15">
        <v>47.21</v>
      </c>
      <c r="D16" s="14">
        <v>0.5</v>
      </c>
      <c r="E16" s="23">
        <f>ROUND(C16*D16,2)</f>
        <v>23.61</v>
      </c>
      <c r="F16" s="16">
        <v>0</v>
      </c>
      <c r="G16" s="23">
        <f>ROUND(E16*F16,2)</f>
        <v>0</v>
      </c>
      <c r="H16" s="23">
        <f>ROUND(E16-G16,2)</f>
        <v>23.61</v>
      </c>
    </row>
    <row r="17" spans="1:8" x14ac:dyDescent="0.3">
      <c r="A17" s="14" t="s">
        <v>168</v>
      </c>
      <c r="B17" s="14" t="s">
        <v>21</v>
      </c>
      <c r="C17" s="15">
        <v>31.69</v>
      </c>
      <c r="D17" s="14">
        <v>5.94</v>
      </c>
      <c r="E17" s="23">
        <f>ROUND(C17*D17,2)</f>
        <v>188.24</v>
      </c>
      <c r="F17" s="16">
        <v>0</v>
      </c>
      <c r="G17" s="23">
        <f>ROUND(E17*F17,2)</f>
        <v>0</v>
      </c>
      <c r="H17" s="23">
        <f>ROUND(E17-G17,2)</f>
        <v>188.24</v>
      </c>
    </row>
    <row r="18" spans="1:8" x14ac:dyDescent="0.3">
      <c r="A18" s="14" t="s">
        <v>169</v>
      </c>
      <c r="B18" s="14" t="s">
        <v>26</v>
      </c>
      <c r="C18" s="15">
        <v>18</v>
      </c>
      <c r="D18" s="14">
        <v>0.8</v>
      </c>
      <c r="E18" s="23">
        <f>ROUND(C18*D18,2)</f>
        <v>14.4</v>
      </c>
      <c r="F18" s="16">
        <v>0</v>
      </c>
      <c r="G18" s="23">
        <f>ROUND(E18*F18,2)</f>
        <v>0</v>
      </c>
      <c r="H18" s="23">
        <f>ROUND(E18-G18,2)</f>
        <v>14.4</v>
      </c>
    </row>
    <row r="19" spans="1:8" x14ac:dyDescent="0.3">
      <c r="A19" s="13" t="s">
        <v>24</v>
      </c>
      <c r="C19" s="23"/>
      <c r="E19" s="23"/>
    </row>
    <row r="20" spans="1:8" x14ac:dyDescent="0.3">
      <c r="A20" s="14" t="s">
        <v>25</v>
      </c>
      <c r="B20" s="14" t="s">
        <v>18</v>
      </c>
      <c r="C20" s="15">
        <v>0.25</v>
      </c>
      <c r="D20" s="14">
        <v>80</v>
      </c>
      <c r="E20" s="23">
        <f t="shared" ref="E20:E27" si="0">ROUND(C20*D20,2)</f>
        <v>20</v>
      </c>
      <c r="F20" s="16">
        <v>0</v>
      </c>
      <c r="G20" s="23">
        <f t="shared" ref="G20:G27" si="1">ROUND(E20*F20,2)</f>
        <v>0</v>
      </c>
      <c r="H20" s="23">
        <f t="shared" ref="H20:H27" si="2">ROUND(E20-G20,2)</f>
        <v>20</v>
      </c>
    </row>
    <row r="21" spans="1:8" x14ac:dyDescent="0.3">
      <c r="A21" s="14" t="s">
        <v>138</v>
      </c>
      <c r="B21" s="14" t="s">
        <v>26</v>
      </c>
      <c r="C21" s="15">
        <v>2.72</v>
      </c>
      <c r="D21" s="14">
        <v>2</v>
      </c>
      <c r="E21" s="23">
        <f t="shared" si="0"/>
        <v>5.44</v>
      </c>
      <c r="F21" s="16">
        <v>0</v>
      </c>
      <c r="G21" s="23">
        <f t="shared" si="1"/>
        <v>0</v>
      </c>
      <c r="H21" s="23">
        <f t="shared" si="2"/>
        <v>5.44</v>
      </c>
    </row>
    <row r="22" spans="1:8" x14ac:dyDescent="0.3">
      <c r="A22" s="14" t="s">
        <v>170</v>
      </c>
      <c r="B22" s="14" t="s">
        <v>26</v>
      </c>
      <c r="C22" s="15">
        <v>17.5</v>
      </c>
      <c r="D22" s="14">
        <v>1.3</v>
      </c>
      <c r="E22" s="23">
        <f t="shared" si="0"/>
        <v>22.75</v>
      </c>
      <c r="F22" s="16">
        <v>0</v>
      </c>
      <c r="G22" s="23">
        <f t="shared" si="1"/>
        <v>0</v>
      </c>
      <c r="H22" s="23">
        <f t="shared" si="2"/>
        <v>22.75</v>
      </c>
    </row>
    <row r="23" spans="1:8" x14ac:dyDescent="0.3">
      <c r="A23" s="14" t="s">
        <v>171</v>
      </c>
      <c r="B23" s="14" t="s">
        <v>18</v>
      </c>
      <c r="C23" s="15">
        <v>7.91</v>
      </c>
      <c r="D23" s="14">
        <v>3</v>
      </c>
      <c r="E23" s="23">
        <f t="shared" si="0"/>
        <v>23.73</v>
      </c>
      <c r="F23" s="16">
        <v>0</v>
      </c>
      <c r="G23" s="23">
        <f t="shared" si="1"/>
        <v>0</v>
      </c>
      <c r="H23" s="23">
        <f t="shared" si="2"/>
        <v>23.73</v>
      </c>
    </row>
    <row r="24" spans="1:8" x14ac:dyDescent="0.3">
      <c r="A24" s="14" t="s">
        <v>172</v>
      </c>
      <c r="B24" s="14" t="s">
        <v>18</v>
      </c>
      <c r="C24" s="15">
        <v>45.96</v>
      </c>
      <c r="D24" s="14">
        <v>0.5</v>
      </c>
      <c r="E24" s="23">
        <f t="shared" si="0"/>
        <v>22.98</v>
      </c>
      <c r="F24" s="16">
        <v>0</v>
      </c>
      <c r="G24" s="23">
        <f t="shared" si="1"/>
        <v>0</v>
      </c>
      <c r="H24" s="23">
        <f t="shared" si="2"/>
        <v>22.98</v>
      </c>
    </row>
    <row r="25" spans="1:8" x14ac:dyDescent="0.3">
      <c r="A25" s="14" t="s">
        <v>173</v>
      </c>
      <c r="B25" s="14" t="s">
        <v>26</v>
      </c>
      <c r="C25" s="15">
        <v>17.5</v>
      </c>
      <c r="D25" s="14">
        <v>2</v>
      </c>
      <c r="E25" s="23">
        <f t="shared" si="0"/>
        <v>35</v>
      </c>
      <c r="F25" s="16">
        <v>0</v>
      </c>
      <c r="G25" s="23">
        <f t="shared" si="1"/>
        <v>0</v>
      </c>
      <c r="H25" s="23">
        <f t="shared" si="2"/>
        <v>35</v>
      </c>
    </row>
    <row r="26" spans="1:8" x14ac:dyDescent="0.3">
      <c r="A26" s="14" t="s">
        <v>174</v>
      </c>
      <c r="B26" s="14" t="s">
        <v>18</v>
      </c>
      <c r="C26" s="15">
        <v>19.5</v>
      </c>
      <c r="D26" s="14">
        <v>0.67</v>
      </c>
      <c r="E26" s="23">
        <f t="shared" si="0"/>
        <v>13.07</v>
      </c>
      <c r="F26" s="16">
        <v>0</v>
      </c>
      <c r="G26" s="23">
        <f t="shared" si="1"/>
        <v>0</v>
      </c>
      <c r="H26" s="23">
        <f t="shared" si="2"/>
        <v>13.07</v>
      </c>
    </row>
    <row r="27" spans="1:8" x14ac:dyDescent="0.3">
      <c r="A27" s="14" t="s">
        <v>175</v>
      </c>
      <c r="B27" s="14" t="s">
        <v>18</v>
      </c>
      <c r="C27" s="15">
        <v>2.54</v>
      </c>
      <c r="D27" s="14">
        <v>7.5</v>
      </c>
      <c r="E27" s="23">
        <f t="shared" si="0"/>
        <v>19.05</v>
      </c>
      <c r="F27" s="16">
        <v>0</v>
      </c>
      <c r="G27" s="23">
        <f t="shared" si="1"/>
        <v>0</v>
      </c>
      <c r="H27" s="23">
        <f t="shared" si="2"/>
        <v>19.05</v>
      </c>
    </row>
    <row r="28" spans="1:8" x14ac:dyDescent="0.3">
      <c r="A28" s="13" t="s">
        <v>27</v>
      </c>
      <c r="C28" s="23"/>
      <c r="E28" s="23"/>
    </row>
    <row r="29" spans="1:8" x14ac:dyDescent="0.3">
      <c r="A29" s="14" t="s">
        <v>421</v>
      </c>
      <c r="B29" s="14" t="s">
        <v>18</v>
      </c>
      <c r="C29" s="15">
        <v>1.1299999999999999</v>
      </c>
      <c r="D29" s="14">
        <v>8</v>
      </c>
      <c r="E29" s="23">
        <f>ROUND(C29*D29,2)</f>
        <v>9.0399999999999991</v>
      </c>
      <c r="F29" s="16">
        <v>0</v>
      </c>
      <c r="G29" s="23">
        <f>ROUND(E29*F29,2)</f>
        <v>0</v>
      </c>
      <c r="H29" s="23">
        <f>ROUND(E29-G29,2)</f>
        <v>9.0399999999999991</v>
      </c>
    </row>
    <row r="30" spans="1:8" x14ac:dyDescent="0.3">
      <c r="A30" s="14" t="s">
        <v>450</v>
      </c>
      <c r="B30" s="14" t="s">
        <v>18</v>
      </c>
      <c r="C30" s="15">
        <v>3.02</v>
      </c>
      <c r="D30" s="14">
        <v>0.6</v>
      </c>
      <c r="E30" s="23">
        <f>ROUND(C30*D30,2)</f>
        <v>1.81</v>
      </c>
      <c r="F30" s="16">
        <v>0</v>
      </c>
      <c r="G30" s="23">
        <f>ROUND(E30*F30,2)</f>
        <v>0</v>
      </c>
      <c r="H30" s="23">
        <f>ROUND(E30-G30,2)</f>
        <v>1.81</v>
      </c>
    </row>
    <row r="31" spans="1:8" x14ac:dyDescent="0.3">
      <c r="A31" s="13" t="s">
        <v>33</v>
      </c>
      <c r="C31" s="23"/>
      <c r="E31" s="23"/>
    </row>
    <row r="32" spans="1:8" x14ac:dyDescent="0.3">
      <c r="A32" s="14" t="s">
        <v>194</v>
      </c>
      <c r="B32" s="14" t="s">
        <v>29</v>
      </c>
      <c r="C32" s="15">
        <v>6.31</v>
      </c>
      <c r="D32" s="14">
        <v>23</v>
      </c>
      <c r="E32" s="23">
        <f>ROUND(C32*D32,2)</f>
        <v>145.13</v>
      </c>
      <c r="F32" s="16">
        <v>0</v>
      </c>
      <c r="G32" s="23">
        <f>ROUND(E32*F32,2)</f>
        <v>0</v>
      </c>
      <c r="H32" s="23">
        <f>ROUND(E32-G32,2)</f>
        <v>145.13</v>
      </c>
    </row>
    <row r="33" spans="1:8" x14ac:dyDescent="0.3">
      <c r="A33" s="14" t="s">
        <v>195</v>
      </c>
      <c r="B33" s="14" t="s">
        <v>29</v>
      </c>
      <c r="C33" s="15">
        <v>1.93</v>
      </c>
      <c r="D33" s="14">
        <v>4.25</v>
      </c>
      <c r="E33" s="23">
        <f>ROUND(C33*D33,2)</f>
        <v>8.1999999999999993</v>
      </c>
      <c r="F33" s="16">
        <v>0</v>
      </c>
      <c r="G33" s="23">
        <f>ROUND(E33*F33,2)</f>
        <v>0</v>
      </c>
      <c r="H33" s="23">
        <f>ROUND(E33-G33,2)</f>
        <v>8.1999999999999993</v>
      </c>
    </row>
    <row r="34" spans="1:8" x14ac:dyDescent="0.3">
      <c r="A34" s="14" t="s">
        <v>177</v>
      </c>
      <c r="B34" s="14" t="s">
        <v>178</v>
      </c>
      <c r="C34" s="15">
        <v>0.28999999999999998</v>
      </c>
      <c r="D34" s="14">
        <v>4.25</v>
      </c>
      <c r="E34" s="23">
        <f>ROUND(C34*D34,2)</f>
        <v>1.23</v>
      </c>
      <c r="F34" s="16">
        <v>0</v>
      </c>
      <c r="G34" s="23">
        <f>ROUND(E34*F34,2)</f>
        <v>0</v>
      </c>
      <c r="H34" s="23">
        <f>ROUND(E34-G34,2)</f>
        <v>1.23</v>
      </c>
    </row>
    <row r="35" spans="1:8" x14ac:dyDescent="0.3">
      <c r="A35" s="13" t="s">
        <v>114</v>
      </c>
      <c r="C35" s="23"/>
      <c r="E35" s="23"/>
    </row>
    <row r="36" spans="1:8" x14ac:dyDescent="0.3">
      <c r="A36" s="14" t="s">
        <v>181</v>
      </c>
      <c r="B36" s="14" t="s">
        <v>26</v>
      </c>
      <c r="C36" s="15">
        <v>1.34</v>
      </c>
      <c r="D36" s="14">
        <v>1.5</v>
      </c>
      <c r="E36" s="23">
        <f>ROUND(C36*D36,2)</f>
        <v>2.0099999999999998</v>
      </c>
      <c r="F36" s="16">
        <v>0</v>
      </c>
      <c r="G36" s="23">
        <f>ROUND(E36*F36,2)</f>
        <v>0</v>
      </c>
      <c r="H36" s="23">
        <f>ROUND(E36-G36,2)</f>
        <v>2.0099999999999998</v>
      </c>
    </row>
    <row r="37" spans="1:8" x14ac:dyDescent="0.3">
      <c r="A37" s="14" t="s">
        <v>180</v>
      </c>
      <c r="B37" s="14" t="s">
        <v>26</v>
      </c>
      <c r="C37" s="15">
        <v>5</v>
      </c>
      <c r="D37" s="14">
        <v>0.5</v>
      </c>
      <c r="E37" s="23">
        <f>ROUND(C37*D37,2)</f>
        <v>2.5</v>
      </c>
      <c r="F37" s="16">
        <v>0</v>
      </c>
      <c r="G37" s="23">
        <f>ROUND(E37*F37,2)</f>
        <v>0</v>
      </c>
      <c r="H37" s="23">
        <f>ROUND(E37-G37,2)</f>
        <v>2.5</v>
      </c>
    </row>
    <row r="38" spans="1:8" x14ac:dyDescent="0.3">
      <c r="A38" s="14" t="s">
        <v>182</v>
      </c>
      <c r="B38" s="14" t="s">
        <v>26</v>
      </c>
      <c r="C38" s="15">
        <v>6.88</v>
      </c>
      <c r="D38" s="14">
        <v>0.5</v>
      </c>
      <c r="E38" s="23">
        <f>ROUND(C38*D38,2)</f>
        <v>3.44</v>
      </c>
      <c r="F38" s="16">
        <v>0</v>
      </c>
      <c r="G38" s="23">
        <f>ROUND(E38*F38,2)</f>
        <v>0</v>
      </c>
      <c r="H38" s="23">
        <f>ROUND(E38-G38,2)</f>
        <v>3.44</v>
      </c>
    </row>
    <row r="39" spans="1:8" x14ac:dyDescent="0.3">
      <c r="A39" s="14" t="s">
        <v>183</v>
      </c>
      <c r="B39" s="14" t="s">
        <v>26</v>
      </c>
      <c r="C39" s="15">
        <v>2.86</v>
      </c>
      <c r="D39" s="14">
        <v>0.4</v>
      </c>
      <c r="E39" s="23">
        <f>ROUND(C39*D39,2)</f>
        <v>1.1399999999999999</v>
      </c>
      <c r="F39" s="16">
        <v>0</v>
      </c>
      <c r="G39" s="23">
        <f>ROUND(E39*F39,2)</f>
        <v>0</v>
      </c>
      <c r="H39" s="23">
        <f>ROUND(E39-G39,2)</f>
        <v>1.1399999999999999</v>
      </c>
    </row>
    <row r="40" spans="1:8" x14ac:dyDescent="0.3">
      <c r="A40" s="13" t="s">
        <v>61</v>
      </c>
      <c r="C40" s="23"/>
      <c r="E40" s="23"/>
    </row>
    <row r="41" spans="1:8" x14ac:dyDescent="0.3">
      <c r="A41" s="14" t="s">
        <v>184</v>
      </c>
      <c r="B41" s="14" t="s">
        <v>21</v>
      </c>
      <c r="C41" s="15">
        <v>8</v>
      </c>
      <c r="D41" s="14">
        <v>6.94</v>
      </c>
      <c r="E41" s="23">
        <f>ROUND(C41*D41,2)</f>
        <v>55.52</v>
      </c>
      <c r="F41" s="16">
        <v>0</v>
      </c>
      <c r="G41" s="23">
        <f>ROUND(E41*F41,2)</f>
        <v>0</v>
      </c>
      <c r="H41" s="23">
        <f>ROUND(E41-G41,2)</f>
        <v>55.52</v>
      </c>
    </row>
    <row r="42" spans="1:8" x14ac:dyDescent="0.3">
      <c r="A42" s="13" t="s">
        <v>131</v>
      </c>
      <c r="C42" s="23"/>
      <c r="E42" s="23"/>
    </row>
    <row r="43" spans="1:8" x14ac:dyDescent="0.3">
      <c r="A43" s="14" t="s">
        <v>185</v>
      </c>
      <c r="B43" s="14" t="s">
        <v>124</v>
      </c>
      <c r="C43" s="15">
        <v>0.35</v>
      </c>
      <c r="D43" s="14">
        <v>180</v>
      </c>
      <c r="E43" s="23">
        <f>ROUND(C43*D43,2)</f>
        <v>63</v>
      </c>
      <c r="F43" s="16">
        <v>0</v>
      </c>
      <c r="G43" s="23">
        <f>ROUND(E43*F43,2)</f>
        <v>0</v>
      </c>
      <c r="H43" s="23">
        <f>ROUND(E43-G43,2)</f>
        <v>63</v>
      </c>
    </row>
    <row r="44" spans="1:8" x14ac:dyDescent="0.3">
      <c r="A44" s="13" t="s">
        <v>186</v>
      </c>
      <c r="C44" s="23"/>
      <c r="E44" s="23"/>
    </row>
    <row r="45" spans="1:8" x14ac:dyDescent="0.3">
      <c r="A45" s="14" t="s">
        <v>187</v>
      </c>
      <c r="B45" s="14" t="s">
        <v>124</v>
      </c>
      <c r="C45" s="15">
        <v>0.4</v>
      </c>
      <c r="D45" s="14">
        <v>180</v>
      </c>
      <c r="E45" s="23">
        <f>ROUND(C45*D45,2)</f>
        <v>72</v>
      </c>
      <c r="F45" s="16">
        <v>0</v>
      </c>
      <c r="G45" s="23">
        <f>ROUND(E45*F45,2)</f>
        <v>0</v>
      </c>
      <c r="H45" s="23">
        <f>ROUND(E45-G45,2)</f>
        <v>72</v>
      </c>
    </row>
    <row r="46" spans="1:8" x14ac:dyDescent="0.3">
      <c r="A46" s="13" t="s">
        <v>116</v>
      </c>
      <c r="C46" s="23"/>
      <c r="E46" s="23"/>
    </row>
    <row r="47" spans="1:8" x14ac:dyDescent="0.3">
      <c r="A47" s="14" t="s">
        <v>189</v>
      </c>
      <c r="B47" s="14" t="s">
        <v>48</v>
      </c>
      <c r="C47" s="15">
        <v>8</v>
      </c>
      <c r="D47" s="14">
        <v>1</v>
      </c>
      <c r="E47" s="23">
        <f>ROUND(C47*D47,2)</f>
        <v>8</v>
      </c>
      <c r="F47" s="16">
        <v>0</v>
      </c>
      <c r="G47" s="23">
        <f>ROUND(E47*F47,2)</f>
        <v>0</v>
      </c>
      <c r="H47" s="23">
        <f>ROUND(E47-G47,2)</f>
        <v>8</v>
      </c>
    </row>
    <row r="48" spans="1:8" x14ac:dyDescent="0.3">
      <c r="A48" s="13" t="s">
        <v>118</v>
      </c>
      <c r="C48" s="23"/>
      <c r="E48" s="23"/>
    </row>
    <row r="49" spans="1:8" x14ac:dyDescent="0.3">
      <c r="A49" s="14" t="s">
        <v>119</v>
      </c>
      <c r="B49" s="14" t="s">
        <v>48</v>
      </c>
      <c r="C49" s="15">
        <v>10</v>
      </c>
      <c r="D49" s="14">
        <v>0.33300000000000002</v>
      </c>
      <c r="E49" s="23">
        <f>ROUND(C49*D49,2)</f>
        <v>3.33</v>
      </c>
      <c r="F49" s="16">
        <v>0</v>
      </c>
      <c r="G49" s="23">
        <f>ROUND(E49*F49,2)</f>
        <v>0</v>
      </c>
      <c r="H49" s="23">
        <f>ROUND(E49-G49,2)</f>
        <v>3.33</v>
      </c>
    </row>
    <row r="50" spans="1:8" x14ac:dyDescent="0.3">
      <c r="A50" s="13" t="s">
        <v>37</v>
      </c>
      <c r="C50" s="23"/>
      <c r="E50" s="23"/>
    </row>
    <row r="51" spans="1:8" x14ac:dyDescent="0.3">
      <c r="A51" s="14" t="s">
        <v>38</v>
      </c>
      <c r="B51" s="14" t="s">
        <v>39</v>
      </c>
      <c r="C51" s="15">
        <v>17.940000000000001</v>
      </c>
      <c r="D51" s="14">
        <v>0.42280000000000001</v>
      </c>
      <c r="E51" s="23">
        <f>ROUND(C51*D51,2)</f>
        <v>7.59</v>
      </c>
      <c r="F51" s="16">
        <v>0</v>
      </c>
      <c r="G51" s="23">
        <f>ROUND(E51*F51,2)</f>
        <v>0</v>
      </c>
      <c r="H51" s="23">
        <f>ROUND(E51-G51,2)</f>
        <v>7.59</v>
      </c>
    </row>
    <row r="52" spans="1:8" x14ac:dyDescent="0.3">
      <c r="A52" s="14" t="s">
        <v>134</v>
      </c>
      <c r="B52" s="14" t="s">
        <v>39</v>
      </c>
      <c r="C52" s="15">
        <v>17.940000000000001</v>
      </c>
      <c r="D52" s="14">
        <v>0.11</v>
      </c>
      <c r="E52" s="23">
        <f>ROUND(C52*D52,2)</f>
        <v>1.97</v>
      </c>
      <c r="F52" s="16">
        <v>0</v>
      </c>
      <c r="G52" s="23">
        <f>ROUND(E52*F52,2)</f>
        <v>0</v>
      </c>
      <c r="H52" s="23">
        <f>ROUND(E52-G52,2)</f>
        <v>1.97</v>
      </c>
    </row>
    <row r="53" spans="1:8" x14ac:dyDescent="0.3">
      <c r="A53" s="13" t="s">
        <v>40</v>
      </c>
      <c r="C53" s="23"/>
      <c r="E53" s="23"/>
    </row>
    <row r="54" spans="1:8" x14ac:dyDescent="0.3">
      <c r="A54" s="14" t="s">
        <v>41</v>
      </c>
      <c r="B54" s="14" t="s">
        <v>39</v>
      </c>
      <c r="C54" s="15">
        <v>9.06</v>
      </c>
      <c r="D54" s="14">
        <v>1.05</v>
      </c>
      <c r="E54" s="23">
        <f>ROUND(C54*D54,2)</f>
        <v>9.51</v>
      </c>
      <c r="F54" s="16">
        <v>0</v>
      </c>
      <c r="G54" s="23">
        <f>ROUND(E54*F54,2)</f>
        <v>0</v>
      </c>
      <c r="H54" s="23">
        <f>ROUND(E54-G54,2)</f>
        <v>9.51</v>
      </c>
    </row>
    <row r="55" spans="1:8" x14ac:dyDescent="0.3">
      <c r="A55" s="13" t="s">
        <v>43</v>
      </c>
      <c r="C55" s="23"/>
      <c r="E55" s="23"/>
    </row>
    <row r="56" spans="1:8" x14ac:dyDescent="0.3">
      <c r="A56" s="14" t="s">
        <v>41</v>
      </c>
      <c r="B56" s="14" t="s">
        <v>39</v>
      </c>
      <c r="C56" s="15">
        <v>9.06</v>
      </c>
      <c r="D56" s="14">
        <v>0.25</v>
      </c>
      <c r="E56" s="23">
        <f>ROUND(C56*D56,2)</f>
        <v>2.27</v>
      </c>
      <c r="F56" s="16">
        <v>0</v>
      </c>
      <c r="G56" s="23">
        <f>ROUND(E56*F56,2)</f>
        <v>0</v>
      </c>
      <c r="H56" s="23">
        <f>ROUND(E56-G56,2)</f>
        <v>2.27</v>
      </c>
    </row>
    <row r="57" spans="1:8" x14ac:dyDescent="0.3">
      <c r="A57" s="14" t="s">
        <v>42</v>
      </c>
      <c r="B57" s="14" t="s">
        <v>39</v>
      </c>
      <c r="C57" s="15">
        <v>9.06</v>
      </c>
      <c r="D57" s="14">
        <v>7.8600000000000003E-2</v>
      </c>
      <c r="E57" s="23">
        <f>ROUND(C57*D57,2)</f>
        <v>0.71</v>
      </c>
      <c r="F57" s="16">
        <v>0</v>
      </c>
      <c r="G57" s="23">
        <f>ROUND(E57*F57,2)</f>
        <v>0</v>
      </c>
      <c r="H57" s="23">
        <f>ROUND(E57-G57,2)</f>
        <v>0.71</v>
      </c>
    </row>
    <row r="58" spans="1:8" x14ac:dyDescent="0.3">
      <c r="A58" s="13" t="s">
        <v>100</v>
      </c>
      <c r="C58" s="23"/>
      <c r="E58" s="23"/>
    </row>
    <row r="59" spans="1:8" x14ac:dyDescent="0.3">
      <c r="A59" s="14" t="s">
        <v>41</v>
      </c>
      <c r="B59" s="14" t="s">
        <v>39</v>
      </c>
      <c r="C59" s="15">
        <v>9.06</v>
      </c>
      <c r="D59" s="14">
        <v>0.7</v>
      </c>
      <c r="E59" s="23">
        <f>ROUND(C59*D59,2)</f>
        <v>6.34</v>
      </c>
      <c r="F59" s="16">
        <v>0</v>
      </c>
      <c r="G59" s="23">
        <f>ROUND(E59*F59,2)</f>
        <v>0</v>
      </c>
      <c r="H59" s="23">
        <f>ROUND(E59-G59,2)</f>
        <v>6.34</v>
      </c>
    </row>
    <row r="60" spans="1:8" x14ac:dyDescent="0.3">
      <c r="A60" s="14" t="s">
        <v>44</v>
      </c>
      <c r="B60" s="14" t="s">
        <v>39</v>
      </c>
      <c r="C60" s="15">
        <v>17.95</v>
      </c>
      <c r="D60" s="14">
        <v>0.47960000000000003</v>
      </c>
      <c r="E60" s="23">
        <f>ROUND(C60*D60,2)</f>
        <v>8.61</v>
      </c>
      <c r="F60" s="16">
        <v>0</v>
      </c>
      <c r="G60" s="23">
        <f>ROUND(E60*F60,2)</f>
        <v>0</v>
      </c>
      <c r="H60" s="23">
        <f>ROUND(E60-G60,2)</f>
        <v>8.61</v>
      </c>
    </row>
    <row r="61" spans="1:8" x14ac:dyDescent="0.3">
      <c r="A61" s="13" t="s">
        <v>45</v>
      </c>
      <c r="C61" s="23"/>
      <c r="E61" s="23"/>
    </row>
    <row r="62" spans="1:8" x14ac:dyDescent="0.3">
      <c r="A62" s="14" t="s">
        <v>38</v>
      </c>
      <c r="B62" s="14" t="s">
        <v>19</v>
      </c>
      <c r="C62" s="15">
        <v>3.44</v>
      </c>
      <c r="D62" s="14">
        <v>6.5293999999999999</v>
      </c>
      <c r="E62" s="23">
        <f>ROUND(C62*D62,2)</f>
        <v>22.46</v>
      </c>
      <c r="F62" s="16">
        <v>0</v>
      </c>
      <c r="G62" s="23">
        <f>ROUND(E62*F62,2)</f>
        <v>0</v>
      </c>
      <c r="H62" s="23">
        <f>ROUND(E62-G62,2)</f>
        <v>22.46</v>
      </c>
    </row>
    <row r="63" spans="1:8" x14ac:dyDescent="0.3">
      <c r="A63" s="14" t="s">
        <v>134</v>
      </c>
      <c r="B63" s="14" t="s">
        <v>19</v>
      </c>
      <c r="C63" s="15">
        <v>3.44</v>
      </c>
      <c r="D63" s="14">
        <v>2.4064000000000001</v>
      </c>
      <c r="E63" s="23">
        <f>ROUND(C63*D63,2)</f>
        <v>8.2799999999999994</v>
      </c>
      <c r="F63" s="16">
        <v>0</v>
      </c>
      <c r="G63" s="23">
        <f>ROUND(E63*F63,2)</f>
        <v>0</v>
      </c>
      <c r="H63" s="23">
        <f>ROUND(E63-G63,2)</f>
        <v>8.2799999999999994</v>
      </c>
    </row>
    <row r="64" spans="1:8" x14ac:dyDescent="0.3">
      <c r="A64" s="14" t="s">
        <v>190</v>
      </c>
      <c r="B64" s="14" t="s">
        <v>19</v>
      </c>
      <c r="C64" s="15">
        <v>3.44</v>
      </c>
      <c r="D64" s="14">
        <v>15.4779</v>
      </c>
      <c r="E64" s="23">
        <f>ROUND(C64*D64,2)</f>
        <v>53.24</v>
      </c>
      <c r="F64" s="16">
        <v>0</v>
      </c>
      <c r="G64" s="23">
        <f>ROUND(E64*F64,2)</f>
        <v>0</v>
      </c>
      <c r="H64" s="23">
        <f>ROUND(E64-G64,2)</f>
        <v>53.24</v>
      </c>
    </row>
    <row r="65" spans="1:8" x14ac:dyDescent="0.3">
      <c r="A65" s="13" t="s">
        <v>47</v>
      </c>
      <c r="C65" s="23"/>
      <c r="E65" s="23"/>
    </row>
    <row r="66" spans="1:8" x14ac:dyDescent="0.3">
      <c r="A66" s="14" t="s">
        <v>42</v>
      </c>
      <c r="B66" s="14" t="s">
        <v>48</v>
      </c>
      <c r="C66" s="15">
        <v>10.039999999999999</v>
      </c>
      <c r="D66" s="14">
        <v>1</v>
      </c>
      <c r="E66" s="23">
        <f>ROUND(C66*D66,2)</f>
        <v>10.039999999999999</v>
      </c>
      <c r="F66" s="16">
        <v>0</v>
      </c>
      <c r="G66" s="23">
        <f>ROUND(E66*F66,2)</f>
        <v>0</v>
      </c>
      <c r="H66" s="23">
        <f t="shared" ref="H66:H72" si="3">ROUND(E66-G66,2)</f>
        <v>10.039999999999999</v>
      </c>
    </row>
    <row r="67" spans="1:8" x14ac:dyDescent="0.3">
      <c r="A67" s="14" t="s">
        <v>38</v>
      </c>
      <c r="B67" s="14" t="s">
        <v>48</v>
      </c>
      <c r="C67" s="15">
        <v>4.72</v>
      </c>
      <c r="D67" s="14">
        <v>1</v>
      </c>
      <c r="E67" s="23">
        <f>ROUND(C67*D67,2)</f>
        <v>4.72</v>
      </c>
      <c r="F67" s="16">
        <v>0</v>
      </c>
      <c r="G67" s="23">
        <f>ROUND(E67*F67,2)</f>
        <v>0</v>
      </c>
      <c r="H67" s="23">
        <f t="shared" si="3"/>
        <v>4.72</v>
      </c>
    </row>
    <row r="68" spans="1:8" x14ac:dyDescent="0.3">
      <c r="A68" s="14" t="s">
        <v>134</v>
      </c>
      <c r="B68" s="14" t="s">
        <v>48</v>
      </c>
      <c r="C68" s="15">
        <v>6.42</v>
      </c>
      <c r="D68" s="14">
        <v>1</v>
      </c>
      <c r="E68" s="23">
        <f>ROUND(C68*D68,2)</f>
        <v>6.42</v>
      </c>
      <c r="F68" s="16">
        <v>0</v>
      </c>
      <c r="G68" s="23">
        <f>ROUND(E68*F68,2)</f>
        <v>0</v>
      </c>
      <c r="H68" s="23">
        <f t="shared" si="3"/>
        <v>6.42</v>
      </c>
    </row>
    <row r="69" spans="1:8" x14ac:dyDescent="0.3">
      <c r="A69" s="14" t="s">
        <v>190</v>
      </c>
      <c r="B69" s="14" t="s">
        <v>48</v>
      </c>
      <c r="C69" s="15">
        <v>11.8</v>
      </c>
      <c r="D69" s="14">
        <v>1</v>
      </c>
      <c r="E69" s="23">
        <f>ROUND(C69*D69,2)</f>
        <v>11.8</v>
      </c>
      <c r="F69" s="16">
        <v>0</v>
      </c>
      <c r="G69" s="23">
        <f>ROUND(E69*F69,2)</f>
        <v>0</v>
      </c>
      <c r="H69" s="23">
        <f t="shared" si="3"/>
        <v>11.8</v>
      </c>
    </row>
    <row r="70" spans="1:8" x14ac:dyDescent="0.3">
      <c r="A70" s="9" t="s">
        <v>49</v>
      </c>
      <c r="B70" s="9" t="s">
        <v>48</v>
      </c>
      <c r="C70" s="10">
        <v>30.87</v>
      </c>
      <c r="D70" s="9">
        <v>1</v>
      </c>
      <c r="E70" s="22">
        <f>ROUND(C70*D70,2)</f>
        <v>30.87</v>
      </c>
      <c r="F70" s="11">
        <v>0</v>
      </c>
      <c r="G70" s="22">
        <f>ROUND(E70*F70,2)</f>
        <v>0</v>
      </c>
      <c r="H70" s="22">
        <f t="shared" si="3"/>
        <v>30.87</v>
      </c>
    </row>
    <row r="71" spans="1:8" x14ac:dyDescent="0.3">
      <c r="A71" s="7" t="s">
        <v>50</v>
      </c>
      <c r="C71" s="23"/>
      <c r="E71" s="23">
        <f>SUM(E12:E70)</f>
        <v>1007.8800000000002</v>
      </c>
      <c r="G71" s="12">
        <f>SUM(G12:G70)</f>
        <v>0</v>
      </c>
      <c r="H71" s="12">
        <f t="shared" si="3"/>
        <v>1007.88</v>
      </c>
    </row>
    <row r="72" spans="1:8" x14ac:dyDescent="0.3">
      <c r="A72" s="7" t="s">
        <v>51</v>
      </c>
      <c r="C72" s="23"/>
      <c r="E72" s="23">
        <f>+E8-E71</f>
        <v>72.119999999999777</v>
      </c>
      <c r="G72" s="12">
        <f>+G8-G71</f>
        <v>0</v>
      </c>
      <c r="H72" s="12">
        <f t="shared" si="3"/>
        <v>72.12</v>
      </c>
    </row>
    <row r="73" spans="1:8" x14ac:dyDescent="0.3">
      <c r="A73" t="s">
        <v>12</v>
      </c>
      <c r="C73" s="23"/>
      <c r="E73" s="23"/>
    </row>
    <row r="74" spans="1:8" x14ac:dyDescent="0.3">
      <c r="A74" s="7" t="s">
        <v>52</v>
      </c>
      <c r="C74" s="23"/>
      <c r="E74" s="23"/>
    </row>
    <row r="75" spans="1:8" x14ac:dyDescent="0.3">
      <c r="A75" s="14" t="s">
        <v>42</v>
      </c>
      <c r="B75" s="14" t="s">
        <v>48</v>
      </c>
      <c r="C75" s="15">
        <v>27.66</v>
      </c>
      <c r="D75" s="14">
        <v>1</v>
      </c>
      <c r="E75" s="23">
        <f>ROUND(C75*D75,2)</f>
        <v>27.66</v>
      </c>
      <c r="F75" s="16">
        <v>0</v>
      </c>
      <c r="G75" s="23">
        <f>ROUND(E75*F75,2)</f>
        <v>0</v>
      </c>
      <c r="H75" s="23">
        <f t="shared" ref="H75:H81" si="4">ROUND(E75-G75,2)</f>
        <v>27.66</v>
      </c>
    </row>
    <row r="76" spans="1:8" x14ac:dyDescent="0.3">
      <c r="A76" s="14" t="s">
        <v>38</v>
      </c>
      <c r="B76" s="14" t="s">
        <v>48</v>
      </c>
      <c r="C76" s="15">
        <v>36.479999999999997</v>
      </c>
      <c r="D76" s="14">
        <v>1</v>
      </c>
      <c r="E76" s="23">
        <f>ROUND(C76*D76,2)</f>
        <v>36.479999999999997</v>
      </c>
      <c r="F76" s="16">
        <v>0</v>
      </c>
      <c r="G76" s="23">
        <f>ROUND(E76*F76,2)</f>
        <v>0</v>
      </c>
      <c r="H76" s="23">
        <f t="shared" si="4"/>
        <v>36.479999999999997</v>
      </c>
    </row>
    <row r="77" spans="1:8" x14ac:dyDescent="0.3">
      <c r="A77" s="14" t="s">
        <v>134</v>
      </c>
      <c r="B77" s="14" t="s">
        <v>48</v>
      </c>
      <c r="C77" s="15">
        <v>30.72</v>
      </c>
      <c r="D77" s="14">
        <v>1</v>
      </c>
      <c r="E77" s="23">
        <f>ROUND(C77*D77,2)</f>
        <v>30.72</v>
      </c>
      <c r="F77" s="16">
        <v>0</v>
      </c>
      <c r="G77" s="23">
        <f>ROUND(E77*F77,2)</f>
        <v>0</v>
      </c>
      <c r="H77" s="23">
        <f t="shared" si="4"/>
        <v>30.72</v>
      </c>
    </row>
    <row r="78" spans="1:8" x14ac:dyDescent="0.3">
      <c r="A78" s="9" t="s">
        <v>190</v>
      </c>
      <c r="B78" s="9" t="s">
        <v>48</v>
      </c>
      <c r="C78" s="10">
        <v>91.67</v>
      </c>
      <c r="D78" s="9">
        <v>1</v>
      </c>
      <c r="E78" s="22">
        <f>ROUND(C78*D78,2)</f>
        <v>91.67</v>
      </c>
      <c r="F78" s="11">
        <v>0</v>
      </c>
      <c r="G78" s="22">
        <f>ROUND(E78*F78,2)</f>
        <v>0</v>
      </c>
      <c r="H78" s="22">
        <f t="shared" si="4"/>
        <v>91.67</v>
      </c>
    </row>
    <row r="79" spans="1:8" x14ac:dyDescent="0.3">
      <c r="A79" s="7" t="s">
        <v>53</v>
      </c>
      <c r="C79" s="23"/>
      <c r="E79" s="23">
        <f>SUM(E75:E78)</f>
        <v>186.53</v>
      </c>
      <c r="G79" s="12">
        <f>SUM(G75:G78)</f>
        <v>0</v>
      </c>
      <c r="H79" s="12">
        <f t="shared" si="4"/>
        <v>186.53</v>
      </c>
    </row>
    <row r="80" spans="1:8" x14ac:dyDescent="0.3">
      <c r="A80" s="7" t="s">
        <v>54</v>
      </c>
      <c r="C80" s="23"/>
      <c r="E80" s="23">
        <f>+E71+E79</f>
        <v>1194.4100000000003</v>
      </c>
      <c r="G80" s="12">
        <f>+G71+G79</f>
        <v>0</v>
      </c>
      <c r="H80" s="12">
        <f t="shared" si="4"/>
        <v>1194.4100000000001</v>
      </c>
    </row>
    <row r="81" spans="1:8" x14ac:dyDescent="0.3">
      <c r="A81" s="7" t="s">
        <v>55</v>
      </c>
      <c r="C81" s="23"/>
      <c r="E81" s="23">
        <f>+E8-E80</f>
        <v>-114.41000000000031</v>
      </c>
      <c r="G81" s="12">
        <f>+G8-G80</f>
        <v>0</v>
      </c>
      <c r="H81" s="12">
        <f t="shared" si="4"/>
        <v>-114.41</v>
      </c>
    </row>
    <row r="82" spans="1:8" x14ac:dyDescent="0.3">
      <c r="A82" t="s">
        <v>120</v>
      </c>
      <c r="C82" s="23"/>
      <c r="E82" s="23"/>
    </row>
    <row r="83" spans="1:8" x14ac:dyDescent="0.3">
      <c r="A83" t="s">
        <v>425</v>
      </c>
      <c r="C83" s="23"/>
      <c r="E83" s="23"/>
    </row>
    <row r="84" spans="1:8" x14ac:dyDescent="0.3">
      <c r="A84" s="7" t="s">
        <v>121</v>
      </c>
      <c r="C84" s="23"/>
      <c r="E84" s="23"/>
    </row>
    <row r="85" spans="1:8" x14ac:dyDescent="0.3">
      <c r="A85" s="7" t="s">
        <v>122</v>
      </c>
      <c r="C85" s="23"/>
      <c r="E85" s="23"/>
    </row>
    <row r="98" spans="1:8" x14ac:dyDescent="0.3">
      <c r="A98" t="str" cm="1">
        <f t="array" aca="1" ref="A98" ca="1">MID(CELL("filename",A1),FIND("]",CELL("filename",A1))+1,256)</f>
        <v>rice8</v>
      </c>
    </row>
    <row r="99" spans="1:8" x14ac:dyDescent="0.3">
      <c r="A99" s="7" t="s">
        <v>50</v>
      </c>
      <c r="E99" s="25">
        <f>VLOOKUP(A99,$A$1:$H$98,5,FALSE)</f>
        <v>1007.8800000000002</v>
      </c>
    </row>
    <row r="100" spans="1:8" x14ac:dyDescent="0.3">
      <c r="A100" s="7" t="s">
        <v>293</v>
      </c>
      <c r="E100" s="25">
        <f>VLOOKUP(A100,$A$1:$H$98,5,FALSE)</f>
        <v>186.53</v>
      </c>
    </row>
    <row r="101" spans="1:8" x14ac:dyDescent="0.3">
      <c r="A101" s="7" t="s">
        <v>294</v>
      </c>
      <c r="E101" s="25">
        <f t="shared" ref="E101:E102" si="5">VLOOKUP(A101,$A$1:$H$98,5,FALSE)</f>
        <v>1194.4100000000003</v>
      </c>
    </row>
    <row r="102" spans="1:8" x14ac:dyDescent="0.3">
      <c r="A102" s="7" t="s">
        <v>55</v>
      </c>
      <c r="E102" s="25">
        <f t="shared" si="5"/>
        <v>-114.41000000000031</v>
      </c>
    </row>
    <row r="104" spans="1:8" x14ac:dyDescent="0.3">
      <c r="A104" s="21" t="s">
        <v>255</v>
      </c>
    </row>
    <row r="105" spans="1:8" x14ac:dyDescent="0.3">
      <c r="A105" s="25">
        <f>E102</f>
        <v>-114.41000000000031</v>
      </c>
      <c r="B105" s="25">
        <f ca="1">C105-Calculator!$B$16</f>
        <v>4.6000000000000005</v>
      </c>
      <c r="C105" s="25">
        <f ca="1">D105-Calculator!$B$16</f>
        <v>4.9000000000000004</v>
      </c>
      <c r="D105" s="25">
        <f ca="1">E105-Calculator!$B$16</f>
        <v>5.2</v>
      </c>
      <c r="E105" s="25" cm="1">
        <f t="array" aca="1" ref="E105" ca="1">IF(MID(CELL("filename",A1),FIND("]",CELL("filename",A1))+1,256)=Calculator!AR2,Calculator!B15,5.5)</f>
        <v>5.5</v>
      </c>
      <c r="F105" s="25">
        <f ca="1">E105+Calculator!$B$16</f>
        <v>5.8</v>
      </c>
      <c r="G105" s="25">
        <f ca="1">F105+Calculator!$B$16</f>
        <v>6.1</v>
      </c>
      <c r="H105" s="25">
        <f ca="1">G105+Calculator!$B$16</f>
        <v>6.3999999999999995</v>
      </c>
    </row>
    <row r="106" spans="1:8" x14ac:dyDescent="0.3">
      <c r="A106">
        <f ca="1">A107-Calculator!$B$12</f>
        <v>205</v>
      </c>
      <c r="B106">
        <f t="dataTable" ref="B106:H112" dt2D="1" dtr="1" r1="C7" r2="D7" ca="1"/>
        <v>-251.41000000000031</v>
      </c>
      <c r="C106">
        <v>-189.91000000000031</v>
      </c>
      <c r="D106">
        <v>-128.41000000000031</v>
      </c>
      <c r="E106">
        <v>-66.910000000000309</v>
      </c>
      <c r="F106">
        <v>-5.4100000000003092</v>
      </c>
      <c r="G106">
        <v>56.089999999999691</v>
      </c>
      <c r="H106">
        <v>117.58999999999969</v>
      </c>
    </row>
    <row r="107" spans="1:8" x14ac:dyDescent="0.3">
      <c r="A107">
        <f ca="1">A108-Calculator!$B$12</f>
        <v>210</v>
      </c>
      <c r="B107">
        <v>-228.41000000000031</v>
      </c>
      <c r="C107">
        <v>-165.41000000000031</v>
      </c>
      <c r="D107">
        <v>-102.41000000000031</v>
      </c>
      <c r="E107">
        <v>-39.410000000000309</v>
      </c>
      <c r="F107">
        <v>23.589999999999691</v>
      </c>
      <c r="G107">
        <v>86.589999999999691</v>
      </c>
      <c r="H107">
        <v>149.58999999999969</v>
      </c>
    </row>
    <row r="108" spans="1:8" x14ac:dyDescent="0.3">
      <c r="A108">
        <f ca="1">A109-Calculator!$B$12</f>
        <v>215</v>
      </c>
      <c r="B108">
        <v>-205.41000000000031</v>
      </c>
      <c r="C108">
        <v>-140.91000000000031</v>
      </c>
      <c r="D108">
        <v>-76.410000000000309</v>
      </c>
      <c r="E108">
        <v>-11.910000000000309</v>
      </c>
      <c r="F108">
        <v>52.589999999999691</v>
      </c>
      <c r="G108">
        <v>117.08999999999969</v>
      </c>
      <c r="H108">
        <v>181.58999999999969</v>
      </c>
    </row>
    <row r="109" spans="1:8" x14ac:dyDescent="0.3">
      <c r="A109" cm="1">
        <f t="array" aca="1" ref="A109" ca="1">IF(MID(CELL("filename",A1),FIND("]",CELL("filename",A1))+1,256)=Calculator!AR2,Calculator!B11,220)</f>
        <v>220</v>
      </c>
      <c r="B109">
        <v>-182.41000000000031</v>
      </c>
      <c r="C109">
        <v>-116.41000000000031</v>
      </c>
      <c r="D109">
        <v>-50.410000000000309</v>
      </c>
      <c r="E109">
        <v>15.589999999999691</v>
      </c>
      <c r="F109">
        <v>81.589999999999691</v>
      </c>
      <c r="G109">
        <v>147.58999999999969</v>
      </c>
      <c r="H109">
        <v>213.58999999999969</v>
      </c>
    </row>
    <row r="110" spans="1:8" x14ac:dyDescent="0.3">
      <c r="A110">
        <f ca="1">A109+Calculator!$B$12</f>
        <v>225</v>
      </c>
      <c r="B110">
        <v>-159.41000000000031</v>
      </c>
      <c r="C110">
        <v>-91.910000000000309</v>
      </c>
      <c r="D110">
        <v>-24.410000000000309</v>
      </c>
      <c r="E110">
        <v>43.089999999999691</v>
      </c>
      <c r="F110">
        <v>110.58999999999969</v>
      </c>
      <c r="G110">
        <v>178.08999999999969</v>
      </c>
      <c r="H110">
        <v>245.58999999999969</v>
      </c>
    </row>
    <row r="111" spans="1:8" x14ac:dyDescent="0.3">
      <c r="A111">
        <f ca="1">A110+Calculator!$B$12</f>
        <v>230</v>
      </c>
      <c r="B111">
        <v>-136.41000000000031</v>
      </c>
      <c r="C111">
        <v>-67.410000000000309</v>
      </c>
      <c r="D111">
        <v>1.5899999999996908</v>
      </c>
      <c r="E111">
        <v>70.589999999999691</v>
      </c>
      <c r="F111">
        <v>139.58999999999969</v>
      </c>
      <c r="G111">
        <v>208.58999999999969</v>
      </c>
      <c r="H111">
        <v>277.58999999999969</v>
      </c>
    </row>
    <row r="112" spans="1:8" x14ac:dyDescent="0.3">
      <c r="A112">
        <f ca="1">A111+Calculator!$B$12</f>
        <v>235</v>
      </c>
      <c r="B112">
        <v>-113.41000000000031</v>
      </c>
      <c r="C112">
        <v>-42.910000000000309</v>
      </c>
      <c r="D112">
        <v>27.589999999999691</v>
      </c>
      <c r="E112">
        <v>98.089999999999691</v>
      </c>
      <c r="F112">
        <v>168.58999999999969</v>
      </c>
      <c r="G112">
        <v>239.08999999999969</v>
      </c>
      <c r="H112">
        <v>309.58999999999969</v>
      </c>
    </row>
    <row r="115" spans="1:8" x14ac:dyDescent="0.3">
      <c r="A115" s="21" t="s">
        <v>256</v>
      </c>
    </row>
    <row r="116" spans="1:8" x14ac:dyDescent="0.3">
      <c r="A116" s="25">
        <f>E102</f>
        <v>-114.41000000000031</v>
      </c>
      <c r="B116" s="25">
        <f ca="1">C116-Calculator!$B$29</f>
        <v>5.2000000000000011</v>
      </c>
      <c r="C116" s="25">
        <f ca="1">D116-Calculator!$B$29</f>
        <v>5.3000000000000007</v>
      </c>
      <c r="D116" s="25">
        <f ca="1">E116-Calculator!$B$29</f>
        <v>5.4</v>
      </c>
      <c r="E116" s="25" cm="1">
        <f t="array" aca="1" ref="E116" ca="1">IF(MID(CELL("filename",A1),FIND("]",CELL("filename",A1))+1,256)=Calculator!AS2,Calculator!B28,5.5)</f>
        <v>5.5</v>
      </c>
      <c r="F116" s="25">
        <f ca="1">E116+Calculator!$B$29</f>
        <v>5.6</v>
      </c>
      <c r="G116" s="25">
        <f ca="1">F116+Calculator!$B$29</f>
        <v>5.6999999999999993</v>
      </c>
      <c r="H116" s="25">
        <f ca="1">G116+Calculator!$B$29</f>
        <v>5.7999999999999989</v>
      </c>
    </row>
    <row r="117" spans="1:8" x14ac:dyDescent="0.3">
      <c r="A117">
        <f ca="1">A118-Calculator!$B$25</f>
        <v>205</v>
      </c>
      <c r="B117">
        <f t="dataTable" ref="B117:H123" dt2D="1" dtr="1" r1="C7" r2="D7" ca="1"/>
        <v>-128.41000000000031</v>
      </c>
      <c r="C117">
        <v>-107.91000000000031</v>
      </c>
      <c r="D117">
        <v>-87.410000000000309</v>
      </c>
      <c r="E117">
        <v>-66.910000000000309</v>
      </c>
      <c r="F117">
        <v>-46.410000000000309</v>
      </c>
      <c r="G117">
        <v>-25.910000000000309</v>
      </c>
      <c r="H117">
        <v>-5.4100000000003092</v>
      </c>
    </row>
    <row r="118" spans="1:8" x14ac:dyDescent="0.3">
      <c r="A118">
        <f ca="1">A119-Calculator!$B$25</f>
        <v>210</v>
      </c>
      <c r="B118">
        <v>-102.41000000000031</v>
      </c>
      <c r="C118">
        <v>-81.410000000000309</v>
      </c>
      <c r="D118">
        <v>-60.410000000000309</v>
      </c>
      <c r="E118">
        <v>-39.410000000000309</v>
      </c>
      <c r="F118">
        <v>-18.410000000000309</v>
      </c>
      <c r="G118">
        <v>2.5899999999996908</v>
      </c>
      <c r="H118">
        <v>23.589999999999691</v>
      </c>
    </row>
    <row r="119" spans="1:8" x14ac:dyDescent="0.3">
      <c r="A119">
        <f ca="1">A120-Calculator!$B$25</f>
        <v>215</v>
      </c>
      <c r="B119">
        <v>-76.410000000000309</v>
      </c>
      <c r="C119">
        <v>-54.910000000000309</v>
      </c>
      <c r="D119">
        <v>-33.410000000000309</v>
      </c>
      <c r="E119">
        <v>-11.910000000000309</v>
      </c>
      <c r="F119">
        <v>9.5899999999996908</v>
      </c>
      <c r="G119">
        <v>31.089999999999691</v>
      </c>
      <c r="H119">
        <v>52.589999999999691</v>
      </c>
    </row>
    <row r="120" spans="1:8" x14ac:dyDescent="0.3">
      <c r="A120" cm="1">
        <f t="array" aca="1" ref="A120" ca="1">IF(MID(CELL("filename",A1),FIND("]",CELL("filename",A1))+1,256)=Calculator!AS2,Calculator!B24,220)</f>
        <v>220</v>
      </c>
      <c r="B120">
        <v>-50.410000000000309</v>
      </c>
      <c r="C120">
        <v>-28.410000000000309</v>
      </c>
      <c r="D120">
        <v>-6.4100000000003092</v>
      </c>
      <c r="E120">
        <v>15.589999999999691</v>
      </c>
      <c r="F120">
        <v>37.589999999999691</v>
      </c>
      <c r="G120">
        <v>59.589999999999691</v>
      </c>
      <c r="H120">
        <v>81.589999999999691</v>
      </c>
    </row>
    <row r="121" spans="1:8" x14ac:dyDescent="0.3">
      <c r="A121">
        <f ca="1">A120+Calculator!$B$25</f>
        <v>225</v>
      </c>
      <c r="B121">
        <v>-24.410000000000309</v>
      </c>
      <c r="C121">
        <v>-1.9100000000003092</v>
      </c>
      <c r="D121">
        <v>20.589999999999691</v>
      </c>
      <c r="E121">
        <v>43.089999999999691</v>
      </c>
      <c r="F121">
        <v>65.589999999999691</v>
      </c>
      <c r="G121">
        <v>88.089999999999691</v>
      </c>
      <c r="H121">
        <v>110.58999999999969</v>
      </c>
    </row>
    <row r="122" spans="1:8" x14ac:dyDescent="0.3">
      <c r="A122">
        <f ca="1">A121+Calculator!$B$25</f>
        <v>230</v>
      </c>
      <c r="B122">
        <v>1.5899999999996908</v>
      </c>
      <c r="C122">
        <v>24.589999999999691</v>
      </c>
      <c r="D122">
        <v>47.589999999999691</v>
      </c>
      <c r="E122">
        <v>70.589999999999691</v>
      </c>
      <c r="F122">
        <v>93.589999999999691</v>
      </c>
      <c r="G122">
        <v>116.58999999999969</v>
      </c>
      <c r="H122">
        <v>139.58999999999969</v>
      </c>
    </row>
    <row r="123" spans="1:8" x14ac:dyDescent="0.3">
      <c r="A123">
        <f ca="1">A122+Calculator!$B$25</f>
        <v>235</v>
      </c>
      <c r="B123">
        <v>27.589999999999691</v>
      </c>
      <c r="C123">
        <v>51.089999999999691</v>
      </c>
      <c r="D123">
        <v>74.589999999999691</v>
      </c>
      <c r="E123">
        <v>98.089999999999691</v>
      </c>
      <c r="F123">
        <v>121.58999999999969</v>
      </c>
      <c r="G123">
        <v>145.08999999999969</v>
      </c>
      <c r="H123">
        <v>168.58999999999969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954F7-C27D-414B-97BD-3674D2AF6CD9}">
  <dimension ref="A1:H123"/>
  <sheetViews>
    <sheetView topLeftCell="A103" workbookViewId="0">
      <selection activeCell="L126" sqref="L126"/>
    </sheetView>
  </sheetViews>
  <sheetFormatPr defaultRowHeight="14.4" x14ac:dyDescent="0.3"/>
  <cols>
    <col min="1" max="1" width="25.6640625" customWidth="1"/>
    <col min="5" max="5" width="11" customWidth="1"/>
    <col min="8" max="8" width="11" customWidth="1"/>
  </cols>
  <sheetData>
    <row r="1" spans="1:8" x14ac:dyDescent="0.3">
      <c r="A1" s="80" t="s">
        <v>218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199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449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98</v>
      </c>
      <c r="B7" s="9" t="s">
        <v>124</v>
      </c>
      <c r="C7" s="28">
        <f>IF(Calculator!B7="Rice",Calculator!B15,IF(Calculator!B20="Rice",Calculator!B28,6.75))</f>
        <v>6.75</v>
      </c>
      <c r="D7" s="29">
        <f>IF(Calculator!B7="Rice",Calculator!B11,IF(Calculator!B20="Rice",Calculator!B24,160))</f>
        <v>160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3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4.5</v>
      </c>
      <c r="E12" s="23">
        <f>ROUND(C12*D12,2)</f>
        <v>36.5</v>
      </c>
      <c r="F12" s="16">
        <v>0</v>
      </c>
      <c r="G12" s="23">
        <f>ROUND(E12*F12,2)</f>
        <v>0</v>
      </c>
      <c r="H12" s="23">
        <f>ROUND(E12-G12,2)</f>
        <v>36.5</v>
      </c>
    </row>
    <row r="13" spans="1:8" x14ac:dyDescent="0.3">
      <c r="A13" s="14" t="s">
        <v>200</v>
      </c>
      <c r="B13" s="14" t="s">
        <v>16</v>
      </c>
      <c r="C13" s="15">
        <v>10.57</v>
      </c>
      <c r="D13" s="14">
        <v>1</v>
      </c>
      <c r="E13" s="23">
        <f>ROUND(C13*D13,2)</f>
        <v>10.57</v>
      </c>
      <c r="F13" s="16">
        <v>0</v>
      </c>
      <c r="G13" s="23">
        <f>ROUND(E13*F13,2)</f>
        <v>0</v>
      </c>
      <c r="H13" s="23">
        <f>ROUND(E13-G13,2)</f>
        <v>10.57</v>
      </c>
    </row>
    <row r="14" spans="1:8" x14ac:dyDescent="0.3">
      <c r="A14" s="14" t="s">
        <v>57</v>
      </c>
      <c r="B14" s="14" t="s">
        <v>16</v>
      </c>
      <c r="C14" s="15">
        <v>6.87</v>
      </c>
      <c r="D14" s="14">
        <v>1.3</v>
      </c>
      <c r="E14" s="23">
        <f>ROUND(C14*D14,2)</f>
        <v>8.93</v>
      </c>
      <c r="F14" s="16">
        <v>0</v>
      </c>
      <c r="G14" s="23">
        <f>ROUND(E14*F14,2)</f>
        <v>0</v>
      </c>
      <c r="H14" s="23">
        <f>ROUND(E14-G14,2)</f>
        <v>8.93</v>
      </c>
    </row>
    <row r="15" spans="1:8" x14ac:dyDescent="0.3">
      <c r="A15" s="13" t="s">
        <v>20</v>
      </c>
      <c r="C15" s="23"/>
      <c r="E15" s="23"/>
    </row>
    <row r="16" spans="1:8" x14ac:dyDescent="0.3">
      <c r="A16" s="14" t="s">
        <v>167</v>
      </c>
      <c r="B16" s="14" t="s">
        <v>21</v>
      </c>
      <c r="C16" s="15">
        <v>26</v>
      </c>
      <c r="D16" s="14">
        <v>0.5</v>
      </c>
      <c r="E16" s="23">
        <f>ROUND(C16*D16,2)</f>
        <v>13</v>
      </c>
      <c r="F16" s="16">
        <v>0</v>
      </c>
      <c r="G16" s="23">
        <f>ROUND(E16*F16,2)</f>
        <v>0</v>
      </c>
      <c r="H16" s="23">
        <f>ROUND(E16-G16,2)</f>
        <v>13</v>
      </c>
    </row>
    <row r="17" spans="1:8" x14ac:dyDescent="0.3">
      <c r="A17" s="14" t="s">
        <v>154</v>
      </c>
      <c r="B17" s="14" t="s">
        <v>21</v>
      </c>
      <c r="C17" s="15">
        <v>47.21</v>
      </c>
      <c r="D17" s="14">
        <v>0.5</v>
      </c>
      <c r="E17" s="23">
        <f>ROUND(C17*D17,2)</f>
        <v>23.61</v>
      </c>
      <c r="F17" s="16">
        <v>0</v>
      </c>
      <c r="G17" s="23">
        <f>ROUND(E17*F17,2)</f>
        <v>0</v>
      </c>
      <c r="H17" s="23">
        <f>ROUND(E17-G17,2)</f>
        <v>23.61</v>
      </c>
    </row>
    <row r="18" spans="1:8" x14ac:dyDescent="0.3">
      <c r="A18" s="14" t="s">
        <v>168</v>
      </c>
      <c r="B18" s="14" t="s">
        <v>21</v>
      </c>
      <c r="C18" s="15">
        <v>31.69</v>
      </c>
      <c r="D18" s="14">
        <v>5.77</v>
      </c>
      <c r="E18" s="23">
        <f>ROUND(C18*D18,2)</f>
        <v>182.85</v>
      </c>
      <c r="F18" s="16">
        <v>0</v>
      </c>
      <c r="G18" s="23">
        <f>ROUND(E18*F18,2)</f>
        <v>0</v>
      </c>
      <c r="H18" s="23">
        <f>ROUND(E18-G18,2)</f>
        <v>182.85</v>
      </c>
    </row>
    <row r="19" spans="1:8" x14ac:dyDescent="0.3">
      <c r="A19" s="14" t="s">
        <v>169</v>
      </c>
      <c r="B19" s="14" t="s">
        <v>26</v>
      </c>
      <c r="C19" s="15">
        <v>18</v>
      </c>
      <c r="D19" s="14">
        <v>0.75</v>
      </c>
      <c r="E19" s="23">
        <f>ROUND(C19*D19,2)</f>
        <v>13.5</v>
      </c>
      <c r="F19" s="16">
        <v>0</v>
      </c>
      <c r="G19" s="23">
        <f>ROUND(E19*F19,2)</f>
        <v>0</v>
      </c>
      <c r="H19" s="23">
        <f>ROUND(E19-G19,2)</f>
        <v>13.5</v>
      </c>
    </row>
    <row r="20" spans="1:8" x14ac:dyDescent="0.3">
      <c r="A20" s="13" t="s">
        <v>23</v>
      </c>
      <c r="C20" s="23"/>
      <c r="E20" s="23"/>
    </row>
    <row r="21" spans="1:8" x14ac:dyDescent="0.3">
      <c r="A21" s="14" t="s">
        <v>394</v>
      </c>
      <c r="B21" s="14" t="s">
        <v>18</v>
      </c>
      <c r="C21" s="15">
        <v>2.52</v>
      </c>
      <c r="D21" s="14">
        <v>10</v>
      </c>
      <c r="E21" s="23">
        <f>ROUND(C21*D21,2)</f>
        <v>25.2</v>
      </c>
      <c r="F21" s="16">
        <v>0</v>
      </c>
      <c r="G21" s="23">
        <f>ROUND(E21*F21,2)</f>
        <v>0</v>
      </c>
      <c r="H21" s="23">
        <f>ROUND(E21-G21,2)</f>
        <v>25.2</v>
      </c>
    </row>
    <row r="22" spans="1:8" x14ac:dyDescent="0.3">
      <c r="A22" s="13" t="s">
        <v>24</v>
      </c>
      <c r="C22" s="23"/>
      <c r="E22" s="23"/>
    </row>
    <row r="23" spans="1:8" x14ac:dyDescent="0.3">
      <c r="A23" s="14" t="s">
        <v>25</v>
      </c>
      <c r="B23" s="14" t="s">
        <v>18</v>
      </c>
      <c r="C23" s="15">
        <v>0.25</v>
      </c>
      <c r="D23" s="14">
        <v>80</v>
      </c>
      <c r="E23" s="23">
        <f t="shared" ref="E23:E30" si="0">ROUND(C23*D23,2)</f>
        <v>20</v>
      </c>
      <c r="F23" s="16">
        <v>0</v>
      </c>
      <c r="G23" s="23">
        <f t="shared" ref="G23:G30" si="1">ROUND(E23*F23,2)</f>
        <v>0</v>
      </c>
      <c r="H23" s="23">
        <f t="shared" ref="H23:H30" si="2">ROUND(E23-G23,2)</f>
        <v>20</v>
      </c>
    </row>
    <row r="24" spans="1:8" x14ac:dyDescent="0.3">
      <c r="A24" s="14" t="s">
        <v>138</v>
      </c>
      <c r="B24" s="14" t="s">
        <v>26</v>
      </c>
      <c r="C24" s="15">
        <v>2.72</v>
      </c>
      <c r="D24" s="14">
        <v>2</v>
      </c>
      <c r="E24" s="23">
        <f t="shared" si="0"/>
        <v>5.44</v>
      </c>
      <c r="F24" s="16">
        <v>0</v>
      </c>
      <c r="G24" s="23">
        <f t="shared" si="1"/>
        <v>0</v>
      </c>
      <c r="H24" s="23">
        <f t="shared" si="2"/>
        <v>5.44</v>
      </c>
    </row>
    <row r="25" spans="1:8" x14ac:dyDescent="0.3">
      <c r="A25" s="14" t="s">
        <v>170</v>
      </c>
      <c r="B25" s="14" t="s">
        <v>26</v>
      </c>
      <c r="C25" s="15">
        <v>17.5</v>
      </c>
      <c r="D25" s="14">
        <v>1.3</v>
      </c>
      <c r="E25" s="23">
        <f t="shared" si="0"/>
        <v>22.75</v>
      </c>
      <c r="F25" s="16">
        <v>0</v>
      </c>
      <c r="G25" s="23">
        <f t="shared" si="1"/>
        <v>0</v>
      </c>
      <c r="H25" s="23">
        <f t="shared" si="2"/>
        <v>22.75</v>
      </c>
    </row>
    <row r="26" spans="1:8" x14ac:dyDescent="0.3">
      <c r="A26" s="14" t="s">
        <v>171</v>
      </c>
      <c r="B26" s="14" t="s">
        <v>18</v>
      </c>
      <c r="C26" s="15">
        <v>7.91</v>
      </c>
      <c r="D26" s="14">
        <v>3</v>
      </c>
      <c r="E26" s="23">
        <f t="shared" si="0"/>
        <v>23.73</v>
      </c>
      <c r="F26" s="16">
        <v>0</v>
      </c>
      <c r="G26" s="23">
        <f t="shared" si="1"/>
        <v>0</v>
      </c>
      <c r="H26" s="23">
        <f t="shared" si="2"/>
        <v>23.73</v>
      </c>
    </row>
    <row r="27" spans="1:8" x14ac:dyDescent="0.3">
      <c r="A27" s="14" t="s">
        <v>201</v>
      </c>
      <c r="B27" s="14" t="s">
        <v>18</v>
      </c>
      <c r="C27" s="15">
        <v>4.24</v>
      </c>
      <c r="D27" s="14">
        <v>9.6</v>
      </c>
      <c r="E27" s="23">
        <f t="shared" si="0"/>
        <v>40.700000000000003</v>
      </c>
      <c r="F27" s="16">
        <v>0</v>
      </c>
      <c r="G27" s="23">
        <f t="shared" si="1"/>
        <v>0</v>
      </c>
      <c r="H27" s="23">
        <f t="shared" si="2"/>
        <v>40.700000000000003</v>
      </c>
    </row>
    <row r="28" spans="1:8" x14ac:dyDescent="0.3">
      <c r="A28" s="14" t="s">
        <v>202</v>
      </c>
      <c r="B28" s="14" t="s">
        <v>18</v>
      </c>
      <c r="C28" s="15">
        <v>4.28</v>
      </c>
      <c r="D28" s="14">
        <v>6</v>
      </c>
      <c r="E28" s="23">
        <f t="shared" si="0"/>
        <v>25.68</v>
      </c>
      <c r="F28" s="16">
        <v>0</v>
      </c>
      <c r="G28" s="23">
        <f t="shared" si="1"/>
        <v>0</v>
      </c>
      <c r="H28" s="23">
        <f t="shared" si="2"/>
        <v>25.68</v>
      </c>
    </row>
    <row r="29" spans="1:8" x14ac:dyDescent="0.3">
      <c r="A29" s="14" t="s">
        <v>203</v>
      </c>
      <c r="B29" s="14" t="s">
        <v>18</v>
      </c>
      <c r="C29" s="15">
        <v>8.1300000000000008</v>
      </c>
      <c r="D29" s="14">
        <v>1.5</v>
      </c>
      <c r="E29" s="23">
        <f t="shared" si="0"/>
        <v>12.2</v>
      </c>
      <c r="F29" s="16">
        <v>0</v>
      </c>
      <c r="G29" s="23">
        <f t="shared" si="1"/>
        <v>0</v>
      </c>
      <c r="H29" s="23">
        <f t="shared" si="2"/>
        <v>12.2</v>
      </c>
    </row>
    <row r="30" spans="1:8" x14ac:dyDescent="0.3">
      <c r="A30" s="14" t="s">
        <v>175</v>
      </c>
      <c r="B30" s="14" t="s">
        <v>18</v>
      </c>
      <c r="C30" s="15">
        <v>2.54</v>
      </c>
      <c r="D30" s="14">
        <v>7.5</v>
      </c>
      <c r="E30" s="23">
        <f t="shared" si="0"/>
        <v>19.05</v>
      </c>
      <c r="F30" s="16">
        <v>0</v>
      </c>
      <c r="G30" s="23">
        <f t="shared" si="1"/>
        <v>0</v>
      </c>
      <c r="H30" s="23">
        <f t="shared" si="2"/>
        <v>19.05</v>
      </c>
    </row>
    <row r="31" spans="1:8" x14ac:dyDescent="0.3">
      <c r="A31" s="13" t="s">
        <v>27</v>
      </c>
      <c r="C31" s="23"/>
      <c r="E31" s="23"/>
    </row>
    <row r="32" spans="1:8" x14ac:dyDescent="0.3">
      <c r="A32" s="14" t="s">
        <v>421</v>
      </c>
      <c r="B32" s="14" t="s">
        <v>18</v>
      </c>
      <c r="C32" s="15">
        <v>1.1299999999999999</v>
      </c>
      <c r="D32" s="14">
        <v>8</v>
      </c>
      <c r="E32" s="23">
        <f>ROUND(C32*D32,2)</f>
        <v>9.0399999999999991</v>
      </c>
      <c r="F32" s="16">
        <v>0</v>
      </c>
      <c r="G32" s="23">
        <f>ROUND(E32*F32,2)</f>
        <v>0</v>
      </c>
      <c r="H32" s="23">
        <f>ROUND(E32-G32,2)</f>
        <v>9.0399999999999991</v>
      </c>
    </row>
    <row r="33" spans="1:8" x14ac:dyDescent="0.3">
      <c r="A33" s="14" t="s">
        <v>450</v>
      </c>
      <c r="B33" s="14" t="s">
        <v>18</v>
      </c>
      <c r="C33" s="15">
        <v>3.02</v>
      </c>
      <c r="D33" s="14">
        <v>0.6</v>
      </c>
      <c r="E33" s="23">
        <f>ROUND(C33*D33,2)</f>
        <v>1.81</v>
      </c>
      <c r="F33" s="16">
        <v>0</v>
      </c>
      <c r="G33" s="23">
        <f>ROUND(E33*F33,2)</f>
        <v>0</v>
      </c>
      <c r="H33" s="23">
        <f>ROUND(E33-G33,2)</f>
        <v>1.81</v>
      </c>
    </row>
    <row r="34" spans="1:8" x14ac:dyDescent="0.3">
      <c r="A34" s="13" t="s">
        <v>33</v>
      </c>
      <c r="C34" s="23"/>
      <c r="E34" s="23"/>
    </row>
    <row r="35" spans="1:8" x14ac:dyDescent="0.3">
      <c r="A35" s="14" t="s">
        <v>316</v>
      </c>
      <c r="B35" s="14" t="s">
        <v>29</v>
      </c>
      <c r="C35" s="15">
        <v>1.3</v>
      </c>
      <c r="D35" s="14">
        <v>65</v>
      </c>
      <c r="E35" s="23">
        <f>ROUND(C35*D35,2)</f>
        <v>84.5</v>
      </c>
      <c r="F35" s="16">
        <v>0</v>
      </c>
      <c r="G35" s="23">
        <f>ROUND(E35*F35,2)</f>
        <v>0</v>
      </c>
      <c r="H35" s="23">
        <f>ROUND(E35-G35,2)</f>
        <v>84.5</v>
      </c>
    </row>
    <row r="36" spans="1:8" x14ac:dyDescent="0.3">
      <c r="A36" s="14" t="s">
        <v>177</v>
      </c>
      <c r="B36" s="14" t="s">
        <v>178</v>
      </c>
      <c r="C36" s="15">
        <v>0.28999999999999998</v>
      </c>
      <c r="D36" s="14">
        <v>77</v>
      </c>
      <c r="E36" s="23">
        <f>ROUND(C36*D36,2)</f>
        <v>22.33</v>
      </c>
      <c r="F36" s="16">
        <v>0</v>
      </c>
      <c r="G36" s="23">
        <f>ROUND(E36*F36,2)</f>
        <v>0</v>
      </c>
      <c r="H36" s="23">
        <f>ROUND(E36-G36,2)</f>
        <v>22.33</v>
      </c>
    </row>
    <row r="37" spans="1:8" x14ac:dyDescent="0.3">
      <c r="A37" s="14" t="s">
        <v>204</v>
      </c>
      <c r="B37" s="14" t="s">
        <v>29</v>
      </c>
      <c r="C37" s="15">
        <v>1.3</v>
      </c>
      <c r="D37" s="14">
        <v>12</v>
      </c>
      <c r="E37" s="23">
        <f>ROUND(C37*D37,2)</f>
        <v>15.6</v>
      </c>
      <c r="F37" s="16">
        <v>0</v>
      </c>
      <c r="G37" s="23">
        <f>ROUND(E37*F37,2)</f>
        <v>0</v>
      </c>
      <c r="H37" s="23">
        <f>ROUND(E37-G37,2)</f>
        <v>15.6</v>
      </c>
    </row>
    <row r="38" spans="1:8" x14ac:dyDescent="0.3">
      <c r="A38" s="13" t="s">
        <v>114</v>
      </c>
      <c r="C38" s="23"/>
      <c r="E38" s="23"/>
    </row>
    <row r="39" spans="1:8" x14ac:dyDescent="0.3">
      <c r="A39" s="14" t="s">
        <v>180</v>
      </c>
      <c r="B39" s="14" t="s">
        <v>26</v>
      </c>
      <c r="C39" s="15">
        <v>5</v>
      </c>
      <c r="D39" s="14">
        <v>0.5</v>
      </c>
      <c r="E39" s="23">
        <f>ROUND(C39*D39,2)</f>
        <v>2.5</v>
      </c>
      <c r="F39" s="16">
        <v>0</v>
      </c>
      <c r="G39" s="23">
        <f>ROUND(E39*F39,2)</f>
        <v>0</v>
      </c>
      <c r="H39" s="23">
        <f>ROUND(E39-G39,2)</f>
        <v>2.5</v>
      </c>
    </row>
    <row r="40" spans="1:8" x14ac:dyDescent="0.3">
      <c r="A40" s="14" t="s">
        <v>181</v>
      </c>
      <c r="B40" s="14" t="s">
        <v>26</v>
      </c>
      <c r="C40" s="15">
        <v>1.34</v>
      </c>
      <c r="D40" s="14">
        <v>1.5</v>
      </c>
      <c r="E40" s="23">
        <f>ROUND(C40*D40,2)</f>
        <v>2.0099999999999998</v>
      </c>
      <c r="F40" s="16">
        <v>0</v>
      </c>
      <c r="G40" s="23">
        <f>ROUND(E40*F40,2)</f>
        <v>0</v>
      </c>
      <c r="H40" s="23">
        <f>ROUND(E40-G40,2)</f>
        <v>2.0099999999999998</v>
      </c>
    </row>
    <row r="41" spans="1:8" x14ac:dyDescent="0.3">
      <c r="A41" s="14" t="s">
        <v>183</v>
      </c>
      <c r="B41" s="14" t="s">
        <v>26</v>
      </c>
      <c r="C41" s="15">
        <v>2.86</v>
      </c>
      <c r="D41" s="14">
        <v>4</v>
      </c>
      <c r="E41" s="23">
        <f>ROUND(C41*D41,2)</f>
        <v>11.44</v>
      </c>
      <c r="F41" s="16">
        <v>0</v>
      </c>
      <c r="G41" s="23">
        <f>ROUND(E41*F41,2)</f>
        <v>0</v>
      </c>
      <c r="H41" s="23">
        <f>ROUND(E41-G41,2)</f>
        <v>11.44</v>
      </c>
    </row>
    <row r="42" spans="1:8" x14ac:dyDescent="0.3">
      <c r="A42" s="14" t="s">
        <v>115</v>
      </c>
      <c r="B42" s="14" t="s">
        <v>26</v>
      </c>
      <c r="C42" s="15">
        <v>3.3</v>
      </c>
      <c r="D42" s="14">
        <v>0.1</v>
      </c>
      <c r="E42" s="23">
        <f>ROUND(C42*D42,2)</f>
        <v>0.33</v>
      </c>
      <c r="F42" s="16">
        <v>0</v>
      </c>
      <c r="G42" s="23">
        <f>ROUND(E42*F42,2)</f>
        <v>0</v>
      </c>
      <c r="H42" s="23">
        <f>ROUND(E42-G42,2)</f>
        <v>0.33</v>
      </c>
    </row>
    <row r="43" spans="1:8" x14ac:dyDescent="0.3">
      <c r="A43" s="13" t="s">
        <v>61</v>
      </c>
      <c r="C43" s="23"/>
      <c r="E43" s="23"/>
    </row>
    <row r="44" spans="1:8" x14ac:dyDescent="0.3">
      <c r="A44" s="14" t="s">
        <v>184</v>
      </c>
      <c r="B44" s="14" t="s">
        <v>21</v>
      </c>
      <c r="C44" s="15">
        <v>8</v>
      </c>
      <c r="D44" s="14">
        <v>6.77</v>
      </c>
      <c r="E44" s="23">
        <f>ROUND(C44*D44,2)</f>
        <v>54.16</v>
      </c>
      <c r="F44" s="16">
        <v>0</v>
      </c>
      <c r="G44" s="23">
        <f>ROUND(E44*F44,2)</f>
        <v>0</v>
      </c>
      <c r="H44" s="23">
        <f>ROUND(E44-G44,2)</f>
        <v>54.16</v>
      </c>
    </row>
    <row r="45" spans="1:8" x14ac:dyDescent="0.3">
      <c r="A45" s="13" t="s">
        <v>131</v>
      </c>
      <c r="C45" s="23"/>
      <c r="E45" s="23"/>
    </row>
    <row r="46" spans="1:8" x14ac:dyDescent="0.3">
      <c r="A46" s="14" t="s">
        <v>185</v>
      </c>
      <c r="B46" s="14" t="s">
        <v>124</v>
      </c>
      <c r="C46" s="15">
        <v>0.35</v>
      </c>
      <c r="D46" s="14">
        <v>160</v>
      </c>
      <c r="E46" s="23">
        <f>ROUND(C46*D46,2)</f>
        <v>56</v>
      </c>
      <c r="F46" s="16">
        <v>0</v>
      </c>
      <c r="G46" s="23">
        <f>ROUND(E46*F46,2)</f>
        <v>0</v>
      </c>
      <c r="H46" s="23">
        <f>ROUND(E46-G46,2)</f>
        <v>56</v>
      </c>
    </row>
    <row r="47" spans="1:8" x14ac:dyDescent="0.3">
      <c r="A47" s="13" t="s">
        <v>186</v>
      </c>
      <c r="C47" s="23"/>
      <c r="E47" s="23"/>
    </row>
    <row r="48" spans="1:8" x14ac:dyDescent="0.3">
      <c r="A48" s="14" t="s">
        <v>187</v>
      </c>
      <c r="B48" s="14" t="s">
        <v>124</v>
      </c>
      <c r="C48" s="15">
        <v>0.4</v>
      </c>
      <c r="D48" s="14">
        <v>160</v>
      </c>
      <c r="E48" s="23">
        <f>ROUND(C48*D48,2)</f>
        <v>64</v>
      </c>
      <c r="F48" s="16">
        <v>0</v>
      </c>
      <c r="G48" s="23">
        <f>ROUND(E48*F48,2)</f>
        <v>0</v>
      </c>
      <c r="H48" s="23">
        <f>ROUND(E48-G48,2)</f>
        <v>64</v>
      </c>
    </row>
    <row r="49" spans="1:8" x14ac:dyDescent="0.3">
      <c r="A49" s="13" t="s">
        <v>99</v>
      </c>
      <c r="C49" s="23"/>
      <c r="E49" s="23"/>
    </row>
    <row r="50" spans="1:8" x14ac:dyDescent="0.3">
      <c r="A50" s="14" t="s">
        <v>188</v>
      </c>
      <c r="B50" s="14" t="s">
        <v>48</v>
      </c>
      <c r="C50" s="15">
        <v>4.5</v>
      </c>
      <c r="D50" s="14">
        <v>1</v>
      </c>
      <c r="E50" s="23">
        <f>ROUND(C50*D50,2)</f>
        <v>4.5</v>
      </c>
      <c r="F50" s="16">
        <v>0</v>
      </c>
      <c r="G50" s="23">
        <f>ROUND(E50*F50,2)</f>
        <v>0</v>
      </c>
      <c r="H50" s="23">
        <f>ROUND(E50-G50,2)</f>
        <v>4.5</v>
      </c>
    </row>
    <row r="51" spans="1:8" x14ac:dyDescent="0.3">
      <c r="A51" s="13" t="s">
        <v>116</v>
      </c>
      <c r="C51" s="23"/>
      <c r="E51" s="23"/>
    </row>
    <row r="52" spans="1:8" x14ac:dyDescent="0.3">
      <c r="A52" s="14" t="s">
        <v>189</v>
      </c>
      <c r="B52" s="14" t="s">
        <v>48</v>
      </c>
      <c r="C52" s="15">
        <v>8</v>
      </c>
      <c r="D52" s="14">
        <v>1</v>
      </c>
      <c r="E52" s="23">
        <f>ROUND(C52*D52,2)</f>
        <v>8</v>
      </c>
      <c r="F52" s="16">
        <v>0</v>
      </c>
      <c r="G52" s="23">
        <f>ROUND(E52*F52,2)</f>
        <v>0</v>
      </c>
      <c r="H52" s="23">
        <f>ROUND(E52-G52,2)</f>
        <v>8</v>
      </c>
    </row>
    <row r="53" spans="1:8" x14ac:dyDescent="0.3">
      <c r="A53" s="13" t="s">
        <v>118</v>
      </c>
      <c r="C53" s="23"/>
      <c r="E53" s="23"/>
    </row>
    <row r="54" spans="1:8" x14ac:dyDescent="0.3">
      <c r="A54" s="14" t="s">
        <v>119</v>
      </c>
      <c r="B54" s="14" t="s">
        <v>48</v>
      </c>
      <c r="C54" s="15">
        <v>10</v>
      </c>
      <c r="D54" s="14">
        <v>0.33300000000000002</v>
      </c>
      <c r="E54" s="23">
        <f>ROUND(C54*D54,2)</f>
        <v>3.33</v>
      </c>
      <c r="F54" s="16">
        <v>0</v>
      </c>
      <c r="G54" s="23">
        <f>ROUND(E54*F54,2)</f>
        <v>0</v>
      </c>
      <c r="H54" s="23">
        <f>ROUND(E54-G54,2)</f>
        <v>3.33</v>
      </c>
    </row>
    <row r="55" spans="1:8" x14ac:dyDescent="0.3">
      <c r="A55" s="13" t="s">
        <v>37</v>
      </c>
      <c r="C55" s="23"/>
      <c r="E55" s="23"/>
    </row>
    <row r="56" spans="1:8" x14ac:dyDescent="0.3">
      <c r="A56" s="14" t="s">
        <v>38</v>
      </c>
      <c r="B56" s="14" t="s">
        <v>39</v>
      </c>
      <c r="C56" s="15">
        <v>17.940000000000001</v>
      </c>
      <c r="D56" s="14">
        <v>0.54759999999999998</v>
      </c>
      <c r="E56" s="23">
        <f>ROUND(C56*D56,2)</f>
        <v>9.82</v>
      </c>
      <c r="F56" s="16">
        <v>0</v>
      </c>
      <c r="G56" s="23">
        <f>ROUND(E56*F56,2)</f>
        <v>0</v>
      </c>
      <c r="H56" s="23">
        <f>ROUND(E56-G56,2)</f>
        <v>9.82</v>
      </c>
    </row>
    <row r="57" spans="1:8" x14ac:dyDescent="0.3">
      <c r="A57" s="14" t="s">
        <v>134</v>
      </c>
      <c r="B57" s="14" t="s">
        <v>39</v>
      </c>
      <c r="C57" s="15">
        <v>17.940000000000001</v>
      </c>
      <c r="D57" s="14">
        <v>0.12690000000000001</v>
      </c>
      <c r="E57" s="23">
        <f>ROUND(C57*D57,2)</f>
        <v>2.2799999999999998</v>
      </c>
      <c r="F57" s="16">
        <v>0</v>
      </c>
      <c r="G57" s="23">
        <f>ROUND(E57*F57,2)</f>
        <v>0</v>
      </c>
      <c r="H57" s="23">
        <f>ROUND(E57-G57,2)</f>
        <v>2.2799999999999998</v>
      </c>
    </row>
    <row r="58" spans="1:8" x14ac:dyDescent="0.3">
      <c r="A58" s="13" t="s">
        <v>40</v>
      </c>
      <c r="C58" s="23"/>
      <c r="E58" s="23"/>
    </row>
    <row r="59" spans="1:8" x14ac:dyDescent="0.3">
      <c r="A59" s="14" t="s">
        <v>41</v>
      </c>
      <c r="B59" s="14" t="s">
        <v>39</v>
      </c>
      <c r="C59" s="15">
        <v>9.06</v>
      </c>
      <c r="D59" s="14">
        <v>3.5249999999999999</v>
      </c>
      <c r="E59" s="23">
        <f>ROUND(C59*D59,2)</f>
        <v>31.94</v>
      </c>
      <c r="F59" s="16">
        <v>0</v>
      </c>
      <c r="G59" s="23">
        <f>ROUND(E59*F59,2)</f>
        <v>0</v>
      </c>
      <c r="H59" s="23">
        <f>ROUND(E59-G59,2)</f>
        <v>31.94</v>
      </c>
    </row>
    <row r="60" spans="1:8" x14ac:dyDescent="0.3">
      <c r="A60" s="13" t="s">
        <v>43</v>
      </c>
      <c r="C60" s="23"/>
      <c r="E60" s="23"/>
    </row>
    <row r="61" spans="1:8" x14ac:dyDescent="0.3">
      <c r="A61" s="14" t="s">
        <v>41</v>
      </c>
      <c r="B61" s="14" t="s">
        <v>39</v>
      </c>
      <c r="C61" s="15">
        <v>9.06</v>
      </c>
      <c r="D61" s="14">
        <v>0.25</v>
      </c>
      <c r="E61" s="23">
        <f>ROUND(C61*D61,2)</f>
        <v>2.27</v>
      </c>
      <c r="F61" s="16">
        <v>0</v>
      </c>
      <c r="G61" s="23">
        <f>ROUND(E61*F61,2)</f>
        <v>0</v>
      </c>
      <c r="H61" s="23">
        <f>ROUND(E61-G61,2)</f>
        <v>2.27</v>
      </c>
    </row>
    <row r="62" spans="1:8" x14ac:dyDescent="0.3">
      <c r="A62" s="14" t="s">
        <v>42</v>
      </c>
      <c r="B62" s="14" t="s">
        <v>39</v>
      </c>
      <c r="C62" s="15">
        <v>9.06</v>
      </c>
      <c r="D62" s="14">
        <v>7.8600000000000003E-2</v>
      </c>
      <c r="E62" s="23">
        <f>ROUND(C62*D62,2)</f>
        <v>0.71</v>
      </c>
      <c r="F62" s="16">
        <v>0</v>
      </c>
      <c r="G62" s="23">
        <f>ROUND(E62*F62,2)</f>
        <v>0</v>
      </c>
      <c r="H62" s="23">
        <f>ROUND(E62-G62,2)</f>
        <v>0.71</v>
      </c>
    </row>
    <row r="63" spans="1:8" x14ac:dyDescent="0.3">
      <c r="A63" s="13" t="s">
        <v>100</v>
      </c>
      <c r="C63" s="23"/>
      <c r="E63" s="23"/>
    </row>
    <row r="64" spans="1:8" x14ac:dyDescent="0.3">
      <c r="A64" s="14" t="s">
        <v>41</v>
      </c>
      <c r="B64" s="14" t="s">
        <v>39</v>
      </c>
      <c r="C64" s="15">
        <v>9.06</v>
      </c>
      <c r="D64" s="14">
        <v>1.5</v>
      </c>
      <c r="E64" s="23">
        <f>ROUND(C64*D64,2)</f>
        <v>13.59</v>
      </c>
      <c r="F64" s="16">
        <v>0</v>
      </c>
      <c r="G64" s="23">
        <f>ROUND(E64*F64,2)</f>
        <v>0</v>
      </c>
      <c r="H64" s="23">
        <f>ROUND(E64-G64,2)</f>
        <v>13.59</v>
      </c>
    </row>
    <row r="65" spans="1:8" x14ac:dyDescent="0.3">
      <c r="A65" s="14" t="s">
        <v>44</v>
      </c>
      <c r="B65" s="14" t="s">
        <v>39</v>
      </c>
      <c r="C65" s="15">
        <v>17.95</v>
      </c>
      <c r="D65" s="14">
        <v>0.49480000000000002</v>
      </c>
      <c r="E65" s="23">
        <f>ROUND(C65*D65,2)</f>
        <v>8.8800000000000008</v>
      </c>
      <c r="F65" s="16">
        <v>0</v>
      </c>
      <c r="G65" s="23">
        <f>ROUND(E65*F65,2)</f>
        <v>0</v>
      </c>
      <c r="H65" s="23">
        <f>ROUND(E65-G65,2)</f>
        <v>8.8800000000000008</v>
      </c>
    </row>
    <row r="66" spans="1:8" x14ac:dyDescent="0.3">
      <c r="A66" s="13" t="s">
        <v>45</v>
      </c>
      <c r="C66" s="23"/>
      <c r="E66" s="23"/>
    </row>
    <row r="67" spans="1:8" x14ac:dyDescent="0.3">
      <c r="A67" s="14" t="s">
        <v>38</v>
      </c>
      <c r="B67" s="14" t="s">
        <v>19</v>
      </c>
      <c r="C67" s="15">
        <v>3.44</v>
      </c>
      <c r="D67" s="14">
        <v>7.6210000000000004</v>
      </c>
      <c r="E67" s="23">
        <f>ROUND(C67*D67,2)</f>
        <v>26.22</v>
      </c>
      <c r="F67" s="16">
        <v>0</v>
      </c>
      <c r="G67" s="23">
        <f>ROUND(E67*F67,2)</f>
        <v>0</v>
      </c>
      <c r="H67" s="23">
        <f>ROUND(E67-G67,2)</f>
        <v>26.22</v>
      </c>
    </row>
    <row r="68" spans="1:8" x14ac:dyDescent="0.3">
      <c r="A68" s="14" t="s">
        <v>134</v>
      </c>
      <c r="B68" s="14" t="s">
        <v>19</v>
      </c>
      <c r="C68" s="15">
        <v>3.44</v>
      </c>
      <c r="D68" s="14">
        <v>2.7765</v>
      </c>
      <c r="E68" s="23">
        <f>ROUND(C68*D68,2)</f>
        <v>9.5500000000000007</v>
      </c>
      <c r="F68" s="16">
        <v>0</v>
      </c>
      <c r="G68" s="23">
        <f>ROUND(E68*F68,2)</f>
        <v>0</v>
      </c>
      <c r="H68" s="23">
        <f>ROUND(E68-G68,2)</f>
        <v>9.5500000000000007</v>
      </c>
    </row>
    <row r="69" spans="1:8" x14ac:dyDescent="0.3">
      <c r="A69" s="14" t="s">
        <v>190</v>
      </c>
      <c r="B69" s="14" t="s">
        <v>19</v>
      </c>
      <c r="C69" s="15">
        <v>3.44</v>
      </c>
      <c r="D69" s="14">
        <v>26.8827</v>
      </c>
      <c r="E69" s="23">
        <f>ROUND(C69*D69,2)</f>
        <v>92.48</v>
      </c>
      <c r="F69" s="16">
        <v>0</v>
      </c>
      <c r="G69" s="23">
        <f>ROUND(E69*F69,2)</f>
        <v>0</v>
      </c>
      <c r="H69" s="23">
        <f>ROUND(E69-G69,2)</f>
        <v>92.48</v>
      </c>
    </row>
    <row r="70" spans="1:8" x14ac:dyDescent="0.3">
      <c r="A70" s="13" t="s">
        <v>47</v>
      </c>
      <c r="C70" s="23"/>
      <c r="E70" s="23"/>
    </row>
    <row r="71" spans="1:8" x14ac:dyDescent="0.3">
      <c r="A71" s="14" t="s">
        <v>42</v>
      </c>
      <c r="B71" s="14" t="s">
        <v>48</v>
      </c>
      <c r="C71" s="15">
        <v>10.61</v>
      </c>
      <c r="D71" s="14">
        <v>1</v>
      </c>
      <c r="E71" s="23">
        <f>ROUND(C71*D71,2)</f>
        <v>10.61</v>
      </c>
      <c r="F71" s="16">
        <v>0</v>
      </c>
      <c r="G71" s="23">
        <f>ROUND(E71*F71,2)</f>
        <v>0</v>
      </c>
      <c r="H71" s="23">
        <f t="shared" ref="H71:H77" si="3">ROUND(E71-G71,2)</f>
        <v>10.61</v>
      </c>
    </row>
    <row r="72" spans="1:8" x14ac:dyDescent="0.3">
      <c r="A72" s="14" t="s">
        <v>38</v>
      </c>
      <c r="B72" s="14" t="s">
        <v>48</v>
      </c>
      <c r="C72" s="15">
        <v>5.51</v>
      </c>
      <c r="D72" s="14">
        <v>1</v>
      </c>
      <c r="E72" s="23">
        <f>ROUND(C72*D72,2)</f>
        <v>5.51</v>
      </c>
      <c r="F72" s="16">
        <v>0</v>
      </c>
      <c r="G72" s="23">
        <f>ROUND(E72*F72,2)</f>
        <v>0</v>
      </c>
      <c r="H72" s="23">
        <f t="shared" si="3"/>
        <v>5.51</v>
      </c>
    </row>
    <row r="73" spans="1:8" x14ac:dyDescent="0.3">
      <c r="A73" s="14" t="s">
        <v>134</v>
      </c>
      <c r="B73" s="14" t="s">
        <v>48</v>
      </c>
      <c r="C73" s="15">
        <v>7.4</v>
      </c>
      <c r="D73" s="14">
        <v>1</v>
      </c>
      <c r="E73" s="23">
        <f>ROUND(C73*D73,2)</f>
        <v>7.4</v>
      </c>
      <c r="F73" s="16">
        <v>0</v>
      </c>
      <c r="G73" s="23">
        <f>ROUND(E73*F73,2)</f>
        <v>0</v>
      </c>
      <c r="H73" s="23">
        <f t="shared" si="3"/>
        <v>7.4</v>
      </c>
    </row>
    <row r="74" spans="1:8" x14ac:dyDescent="0.3">
      <c r="A74" s="14" t="s">
        <v>190</v>
      </c>
      <c r="B74" s="14" t="s">
        <v>48</v>
      </c>
      <c r="C74" s="15">
        <v>14.31</v>
      </c>
      <c r="D74" s="14">
        <v>1</v>
      </c>
      <c r="E74" s="23">
        <f>ROUND(C74*D74,2)</f>
        <v>14.31</v>
      </c>
      <c r="F74" s="16">
        <v>0</v>
      </c>
      <c r="G74" s="23">
        <f>ROUND(E74*F74,2)</f>
        <v>0</v>
      </c>
      <c r="H74" s="23">
        <f t="shared" si="3"/>
        <v>14.31</v>
      </c>
    </row>
    <row r="75" spans="1:8" x14ac:dyDescent="0.3">
      <c r="A75" s="9" t="s">
        <v>49</v>
      </c>
      <c r="B75" s="9" t="s">
        <v>48</v>
      </c>
      <c r="C75" s="10">
        <v>33.31</v>
      </c>
      <c r="D75" s="9">
        <v>1</v>
      </c>
      <c r="E75" s="22">
        <f>ROUND(C75*D75,2)</f>
        <v>33.31</v>
      </c>
      <c r="F75" s="11">
        <v>0</v>
      </c>
      <c r="G75" s="22">
        <f>ROUND(E75*F75,2)</f>
        <v>0</v>
      </c>
      <c r="H75" s="22">
        <f t="shared" si="3"/>
        <v>33.31</v>
      </c>
    </row>
    <row r="76" spans="1:8" x14ac:dyDescent="0.3">
      <c r="A76" s="7" t="s">
        <v>50</v>
      </c>
      <c r="C76" s="23"/>
      <c r="E76" s="23">
        <f>SUM(E12:E75)</f>
        <v>1092.1400000000001</v>
      </c>
      <c r="G76" s="12">
        <f>SUM(G12:G75)</f>
        <v>0</v>
      </c>
      <c r="H76" s="12">
        <f t="shared" si="3"/>
        <v>1092.1400000000001</v>
      </c>
    </row>
    <row r="77" spans="1:8" x14ac:dyDescent="0.3">
      <c r="A77" s="7" t="s">
        <v>51</v>
      </c>
      <c r="C77" s="23"/>
      <c r="E77" s="23">
        <f>+E8-E76</f>
        <v>-12.1400000000001</v>
      </c>
      <c r="G77" s="12">
        <f>+G8-G76</f>
        <v>0</v>
      </c>
      <c r="H77" s="12">
        <f t="shared" si="3"/>
        <v>-12.14</v>
      </c>
    </row>
    <row r="78" spans="1:8" x14ac:dyDescent="0.3">
      <c r="A78" t="s">
        <v>12</v>
      </c>
      <c r="C78" s="23"/>
      <c r="E78" s="23"/>
    </row>
    <row r="79" spans="1:8" x14ac:dyDescent="0.3">
      <c r="A79" s="7" t="s">
        <v>52</v>
      </c>
      <c r="C79" s="23"/>
      <c r="E79" s="23"/>
    </row>
    <row r="80" spans="1:8" x14ac:dyDescent="0.3">
      <c r="A80" s="14" t="s">
        <v>42</v>
      </c>
      <c r="B80" s="14" t="s">
        <v>48</v>
      </c>
      <c r="C80" s="15">
        <v>29.62</v>
      </c>
      <c r="D80" s="14">
        <v>1</v>
      </c>
      <c r="E80" s="23">
        <f>ROUND(C80*D80,2)</f>
        <v>29.62</v>
      </c>
      <c r="F80" s="16">
        <v>0</v>
      </c>
      <c r="G80" s="23">
        <f>ROUND(E80*F80,2)</f>
        <v>0</v>
      </c>
      <c r="H80" s="23">
        <f t="shared" ref="H80:H86" si="4">ROUND(E80-G80,2)</f>
        <v>29.62</v>
      </c>
    </row>
    <row r="81" spans="1:8" x14ac:dyDescent="0.3">
      <c r="A81" s="14" t="s">
        <v>38</v>
      </c>
      <c r="B81" s="14" t="s">
        <v>48</v>
      </c>
      <c r="C81" s="15">
        <v>42.54</v>
      </c>
      <c r="D81" s="14">
        <v>1</v>
      </c>
      <c r="E81" s="23">
        <f>ROUND(C81*D81,2)</f>
        <v>42.54</v>
      </c>
      <c r="F81" s="16">
        <v>0</v>
      </c>
      <c r="G81" s="23">
        <f>ROUND(E81*F81,2)</f>
        <v>0</v>
      </c>
      <c r="H81" s="23">
        <f t="shared" si="4"/>
        <v>42.54</v>
      </c>
    </row>
    <row r="82" spans="1:8" x14ac:dyDescent="0.3">
      <c r="A82" s="14" t="s">
        <v>134</v>
      </c>
      <c r="B82" s="14" t="s">
        <v>48</v>
      </c>
      <c r="C82" s="15">
        <v>35.450000000000003</v>
      </c>
      <c r="D82" s="14">
        <v>1</v>
      </c>
      <c r="E82" s="23">
        <f>ROUND(C82*D82,2)</f>
        <v>35.450000000000003</v>
      </c>
      <c r="F82" s="16">
        <v>0</v>
      </c>
      <c r="G82" s="23">
        <f>ROUND(E82*F82,2)</f>
        <v>0</v>
      </c>
      <c r="H82" s="23">
        <f t="shared" si="4"/>
        <v>35.450000000000003</v>
      </c>
    </row>
    <row r="83" spans="1:8" x14ac:dyDescent="0.3">
      <c r="A83" s="9" t="s">
        <v>190</v>
      </c>
      <c r="B83" s="9" t="s">
        <v>48</v>
      </c>
      <c r="C83" s="10">
        <v>59.44</v>
      </c>
      <c r="D83" s="9">
        <v>1</v>
      </c>
      <c r="E83" s="22">
        <f>ROUND(C83*D83,2)</f>
        <v>59.44</v>
      </c>
      <c r="F83" s="11">
        <v>0</v>
      </c>
      <c r="G83" s="22">
        <f>ROUND(E83*F83,2)</f>
        <v>0</v>
      </c>
      <c r="H83" s="22">
        <f t="shared" si="4"/>
        <v>59.44</v>
      </c>
    </row>
    <row r="84" spans="1:8" x14ac:dyDescent="0.3">
      <c r="A84" s="7" t="s">
        <v>53</v>
      </c>
      <c r="C84" s="23"/>
      <c r="E84" s="23">
        <f>SUM(E80:E83)</f>
        <v>167.05</v>
      </c>
      <c r="G84" s="12">
        <f>SUM(G80:G83)</f>
        <v>0</v>
      </c>
      <c r="H84" s="12">
        <f t="shared" si="4"/>
        <v>167.05</v>
      </c>
    </row>
    <row r="85" spans="1:8" x14ac:dyDescent="0.3">
      <c r="A85" s="7" t="s">
        <v>54</v>
      </c>
      <c r="C85" s="23"/>
      <c r="E85" s="23">
        <f>+E76+E84</f>
        <v>1259.19</v>
      </c>
      <c r="G85" s="12">
        <f>+G76+G84</f>
        <v>0</v>
      </c>
      <c r="H85" s="12">
        <f t="shared" si="4"/>
        <v>1259.19</v>
      </c>
    </row>
    <row r="86" spans="1:8" x14ac:dyDescent="0.3">
      <c r="A86" s="7" t="s">
        <v>55</v>
      </c>
      <c r="C86" s="23"/>
      <c r="E86" s="23">
        <f>+E8-E85</f>
        <v>-179.19000000000005</v>
      </c>
      <c r="G86" s="12">
        <f>+G8-G85</f>
        <v>0</v>
      </c>
      <c r="H86" s="12">
        <f t="shared" si="4"/>
        <v>-179.19</v>
      </c>
    </row>
    <row r="87" spans="1:8" x14ac:dyDescent="0.3">
      <c r="A87" t="s">
        <v>120</v>
      </c>
      <c r="C87" s="23"/>
      <c r="E87" s="23"/>
    </row>
    <row r="88" spans="1:8" x14ac:dyDescent="0.3">
      <c r="A88" t="s">
        <v>425</v>
      </c>
      <c r="C88" s="23"/>
      <c r="E88" s="23"/>
    </row>
    <row r="89" spans="1:8" x14ac:dyDescent="0.3">
      <c r="A89" s="7" t="s">
        <v>121</v>
      </c>
      <c r="C89" s="23"/>
      <c r="E89" s="23"/>
    </row>
    <row r="90" spans="1:8" x14ac:dyDescent="0.3">
      <c r="A90" s="7" t="s">
        <v>122</v>
      </c>
      <c r="C90" s="23"/>
      <c r="E90" s="23"/>
    </row>
    <row r="91" spans="1:8" x14ac:dyDescent="0.3">
      <c r="A91" s="7"/>
      <c r="C91" s="23"/>
      <c r="E91" s="23"/>
    </row>
    <row r="98" spans="1:8" x14ac:dyDescent="0.3">
      <c r="A98" t="str" cm="1">
        <f t="array" aca="1" ref="A98" ca="1">MID(CELL("filename",A1),FIND("]",CELL("filename",A1))+1,256)</f>
        <v>rice9</v>
      </c>
    </row>
    <row r="99" spans="1:8" x14ac:dyDescent="0.3">
      <c r="A99" s="7" t="s">
        <v>50</v>
      </c>
      <c r="E99" s="25">
        <f>VLOOKUP(A99,$A$1:$H$98,5,FALSE)</f>
        <v>1092.1400000000001</v>
      </c>
    </row>
    <row r="100" spans="1:8" x14ac:dyDescent="0.3">
      <c r="A100" s="7" t="s">
        <v>293</v>
      </c>
      <c r="E100" s="25">
        <f>VLOOKUP(A100,$A$1:$H$98,5,FALSE)</f>
        <v>167.05</v>
      </c>
    </row>
    <row r="101" spans="1:8" x14ac:dyDescent="0.3">
      <c r="A101" s="7" t="s">
        <v>294</v>
      </c>
      <c r="E101" s="25">
        <f t="shared" ref="E101:E102" si="5">VLOOKUP(A101,$A$1:$H$98,5,FALSE)</f>
        <v>1259.19</v>
      </c>
    </row>
    <row r="102" spans="1:8" x14ac:dyDescent="0.3">
      <c r="A102" s="7" t="s">
        <v>55</v>
      </c>
      <c r="E102" s="25">
        <f t="shared" si="5"/>
        <v>-179.19000000000005</v>
      </c>
    </row>
    <row r="104" spans="1:8" x14ac:dyDescent="0.3">
      <c r="A104" s="21" t="s">
        <v>255</v>
      </c>
    </row>
    <row r="105" spans="1:8" x14ac:dyDescent="0.3">
      <c r="A105" s="25">
        <f>E102</f>
        <v>-179.19000000000005</v>
      </c>
      <c r="B105" s="25">
        <f ca="1">C105-Calculator!$B$16</f>
        <v>4.6000000000000005</v>
      </c>
      <c r="C105" s="25">
        <f ca="1">D105-Calculator!$B$16</f>
        <v>4.9000000000000004</v>
      </c>
      <c r="D105" s="25">
        <f ca="1">E105-Calculator!$B$16</f>
        <v>5.2</v>
      </c>
      <c r="E105" s="25" cm="1">
        <f t="array" aca="1" ref="E105" ca="1">IF(MID(CELL("filename",A1),FIND("]",CELL("filename",A1))+1,256)=Calculator!AR2,Calculator!B15,5.5)</f>
        <v>5.5</v>
      </c>
      <c r="F105" s="25">
        <f ca="1">E105+Calculator!$B$16</f>
        <v>5.8</v>
      </c>
      <c r="G105" s="25">
        <f ca="1">F105+Calculator!$B$16</f>
        <v>6.1</v>
      </c>
      <c r="H105" s="25">
        <f ca="1">G105+Calculator!$B$16</f>
        <v>6.3999999999999995</v>
      </c>
    </row>
    <row r="106" spans="1:8" x14ac:dyDescent="0.3">
      <c r="A106">
        <f ca="1">A107-Calculator!$B$12</f>
        <v>205</v>
      </c>
      <c r="B106">
        <f t="dataTable" ref="B106:H112" dt2D="1" dtr="1" r1="C7" r2="D7" ca="1"/>
        <v>-316.19000000000005</v>
      </c>
      <c r="C106">
        <v>-254.69000000000005</v>
      </c>
      <c r="D106">
        <v>-193.19000000000005</v>
      </c>
      <c r="E106">
        <v>-131.69000000000005</v>
      </c>
      <c r="F106">
        <v>-70.190000000000055</v>
      </c>
      <c r="G106">
        <v>-8.6900000000000546</v>
      </c>
      <c r="H106">
        <v>52.809999999999945</v>
      </c>
    </row>
    <row r="107" spans="1:8" x14ac:dyDescent="0.3">
      <c r="A107">
        <f ca="1">A108-Calculator!$B$12</f>
        <v>210</v>
      </c>
      <c r="B107">
        <v>-293.19000000000005</v>
      </c>
      <c r="C107">
        <v>-230.19000000000005</v>
      </c>
      <c r="D107">
        <v>-167.19000000000005</v>
      </c>
      <c r="E107">
        <v>-104.19000000000005</v>
      </c>
      <c r="F107">
        <v>-41.190000000000055</v>
      </c>
      <c r="G107">
        <v>21.809999999999945</v>
      </c>
      <c r="H107">
        <v>84.809999999999945</v>
      </c>
    </row>
    <row r="108" spans="1:8" x14ac:dyDescent="0.3">
      <c r="A108">
        <f ca="1">A109-Calculator!$B$12</f>
        <v>215</v>
      </c>
      <c r="B108">
        <v>-270.19000000000005</v>
      </c>
      <c r="C108">
        <v>-205.69000000000005</v>
      </c>
      <c r="D108">
        <v>-141.19000000000005</v>
      </c>
      <c r="E108">
        <v>-76.690000000000055</v>
      </c>
      <c r="F108">
        <v>-12.190000000000055</v>
      </c>
      <c r="G108">
        <v>52.309999999999945</v>
      </c>
      <c r="H108">
        <v>116.80999999999995</v>
      </c>
    </row>
    <row r="109" spans="1:8" x14ac:dyDescent="0.3">
      <c r="A109" cm="1">
        <f t="array" aca="1" ref="A109" ca="1">IF(MID(CELL("filename",A1),FIND("]",CELL("filename",A1))+1,256)=Calculator!AR2,Calculator!B11,220)</f>
        <v>220</v>
      </c>
      <c r="B109">
        <v>-247.19000000000005</v>
      </c>
      <c r="C109">
        <v>-181.19000000000005</v>
      </c>
      <c r="D109">
        <v>-115.19000000000005</v>
      </c>
      <c r="E109">
        <v>-49.190000000000055</v>
      </c>
      <c r="F109">
        <v>16.809999999999945</v>
      </c>
      <c r="G109">
        <v>82.809999999999945</v>
      </c>
      <c r="H109">
        <v>148.80999999999995</v>
      </c>
    </row>
    <row r="110" spans="1:8" x14ac:dyDescent="0.3">
      <c r="A110">
        <f ca="1">A109+Calculator!$B$12</f>
        <v>225</v>
      </c>
      <c r="B110">
        <v>-224.19000000000005</v>
      </c>
      <c r="C110">
        <v>-156.69000000000005</v>
      </c>
      <c r="D110">
        <v>-89.190000000000055</v>
      </c>
      <c r="E110">
        <v>-21.690000000000055</v>
      </c>
      <c r="F110">
        <v>45.809999999999945</v>
      </c>
      <c r="G110">
        <v>113.30999999999995</v>
      </c>
      <c r="H110">
        <v>180.80999999999995</v>
      </c>
    </row>
    <row r="111" spans="1:8" x14ac:dyDescent="0.3">
      <c r="A111">
        <f ca="1">A110+Calculator!$B$12</f>
        <v>230</v>
      </c>
      <c r="B111">
        <v>-201.19000000000005</v>
      </c>
      <c r="C111">
        <v>-132.19000000000005</v>
      </c>
      <c r="D111">
        <v>-63.190000000000055</v>
      </c>
      <c r="E111">
        <v>5.8099999999999454</v>
      </c>
      <c r="F111">
        <v>74.809999999999945</v>
      </c>
      <c r="G111">
        <v>143.80999999999995</v>
      </c>
      <c r="H111">
        <v>212.80999999999995</v>
      </c>
    </row>
    <row r="112" spans="1:8" x14ac:dyDescent="0.3">
      <c r="A112">
        <f ca="1">A111+Calculator!$B$12</f>
        <v>235</v>
      </c>
      <c r="B112">
        <v>-178.19000000000005</v>
      </c>
      <c r="C112">
        <v>-107.69000000000005</v>
      </c>
      <c r="D112">
        <v>-37.190000000000055</v>
      </c>
      <c r="E112">
        <v>33.309999999999945</v>
      </c>
      <c r="F112">
        <v>103.80999999999995</v>
      </c>
      <c r="G112">
        <v>174.30999999999995</v>
      </c>
      <c r="H112">
        <v>244.80999999999995</v>
      </c>
    </row>
    <row r="115" spans="1:8" x14ac:dyDescent="0.3">
      <c r="A115" s="21" t="s">
        <v>256</v>
      </c>
    </row>
    <row r="116" spans="1:8" x14ac:dyDescent="0.3">
      <c r="A116" s="25">
        <f>E102</f>
        <v>-179.19000000000005</v>
      </c>
      <c r="B116" s="25">
        <f ca="1">C116-Calculator!$B$29</f>
        <v>5.2000000000000011</v>
      </c>
      <c r="C116" s="25">
        <f ca="1">D116-Calculator!$B$29</f>
        <v>5.3000000000000007</v>
      </c>
      <c r="D116" s="25">
        <f ca="1">E116-Calculator!$B$29</f>
        <v>5.4</v>
      </c>
      <c r="E116" s="25" cm="1">
        <f t="array" aca="1" ref="E116" ca="1">IF(MID(CELL("filename",A1),FIND("]",CELL("filename",A1))+1,256)=Calculator!AS2,Calculator!B28,5.5)</f>
        <v>5.5</v>
      </c>
      <c r="F116" s="25">
        <f ca="1">E116+Calculator!$B$29</f>
        <v>5.6</v>
      </c>
      <c r="G116" s="25">
        <f ca="1">F116+Calculator!$B$29</f>
        <v>5.6999999999999993</v>
      </c>
      <c r="H116" s="25">
        <f ca="1">G116+Calculator!$B$29</f>
        <v>5.7999999999999989</v>
      </c>
    </row>
    <row r="117" spans="1:8" x14ac:dyDescent="0.3">
      <c r="A117">
        <f ca="1">A118-Calculator!$B$25</f>
        <v>205</v>
      </c>
      <c r="B117">
        <f t="dataTable" ref="B117:H123" dt2D="1" dtr="1" r1="C7" r2="D7" ca="1"/>
        <v>-193.19000000000005</v>
      </c>
      <c r="C117">
        <v>-172.69000000000005</v>
      </c>
      <c r="D117">
        <v>-152.19000000000005</v>
      </c>
      <c r="E117">
        <v>-131.69000000000005</v>
      </c>
      <c r="F117">
        <v>-111.19000000000005</v>
      </c>
      <c r="G117">
        <v>-90.690000000000055</v>
      </c>
      <c r="H117">
        <v>-70.190000000000055</v>
      </c>
    </row>
    <row r="118" spans="1:8" x14ac:dyDescent="0.3">
      <c r="A118">
        <f ca="1">A119-Calculator!$B$25</f>
        <v>210</v>
      </c>
      <c r="B118">
        <v>-167.19000000000005</v>
      </c>
      <c r="C118">
        <v>-146.19000000000005</v>
      </c>
      <c r="D118">
        <v>-125.19000000000005</v>
      </c>
      <c r="E118">
        <v>-104.19000000000005</v>
      </c>
      <c r="F118">
        <v>-83.190000000000055</v>
      </c>
      <c r="G118">
        <v>-62.190000000000055</v>
      </c>
      <c r="H118">
        <v>-41.190000000000055</v>
      </c>
    </row>
    <row r="119" spans="1:8" x14ac:dyDescent="0.3">
      <c r="A119">
        <f ca="1">A120-Calculator!$B$25</f>
        <v>215</v>
      </c>
      <c r="B119">
        <v>-141.19000000000005</v>
      </c>
      <c r="C119">
        <v>-119.69000000000005</v>
      </c>
      <c r="D119">
        <v>-98.190000000000055</v>
      </c>
      <c r="E119">
        <v>-76.690000000000055</v>
      </c>
      <c r="F119">
        <v>-55.190000000000055</v>
      </c>
      <c r="G119">
        <v>-33.690000000000055</v>
      </c>
      <c r="H119">
        <v>-12.190000000000055</v>
      </c>
    </row>
    <row r="120" spans="1:8" x14ac:dyDescent="0.3">
      <c r="A120" cm="1">
        <f t="array" aca="1" ref="A120" ca="1">IF(MID(CELL("filename",A1),FIND("]",CELL("filename",A1))+1,256)=Calculator!AS2,Calculator!B24,220)</f>
        <v>220</v>
      </c>
      <c r="B120">
        <v>-115.19000000000005</v>
      </c>
      <c r="C120">
        <v>-93.190000000000055</v>
      </c>
      <c r="D120">
        <v>-71.190000000000055</v>
      </c>
      <c r="E120">
        <v>-49.190000000000055</v>
      </c>
      <c r="F120">
        <v>-27.190000000000055</v>
      </c>
      <c r="G120">
        <v>-5.1900000000000546</v>
      </c>
      <c r="H120">
        <v>16.809999999999945</v>
      </c>
    </row>
    <row r="121" spans="1:8" x14ac:dyDescent="0.3">
      <c r="A121">
        <f ca="1">A120+Calculator!$B$25</f>
        <v>225</v>
      </c>
      <c r="B121">
        <v>-89.190000000000055</v>
      </c>
      <c r="C121">
        <v>-66.690000000000055</v>
      </c>
      <c r="D121">
        <v>-44.190000000000055</v>
      </c>
      <c r="E121">
        <v>-21.690000000000055</v>
      </c>
      <c r="F121">
        <v>0.80999999999994543</v>
      </c>
      <c r="G121">
        <v>23.309999999999945</v>
      </c>
      <c r="H121">
        <v>45.809999999999945</v>
      </c>
    </row>
    <row r="122" spans="1:8" x14ac:dyDescent="0.3">
      <c r="A122">
        <f ca="1">A121+Calculator!$B$25</f>
        <v>230</v>
      </c>
      <c r="B122">
        <v>-63.190000000000055</v>
      </c>
      <c r="C122">
        <v>-40.190000000000055</v>
      </c>
      <c r="D122">
        <v>-17.190000000000055</v>
      </c>
      <c r="E122">
        <v>5.8099999999999454</v>
      </c>
      <c r="F122">
        <v>28.809999999999945</v>
      </c>
      <c r="G122">
        <v>51.809999999999945</v>
      </c>
      <c r="H122">
        <v>74.809999999999945</v>
      </c>
    </row>
    <row r="123" spans="1:8" x14ac:dyDescent="0.3">
      <c r="A123">
        <f ca="1">A122+Calculator!$B$25</f>
        <v>235</v>
      </c>
      <c r="B123">
        <v>-37.190000000000055</v>
      </c>
      <c r="C123">
        <v>-13.690000000000055</v>
      </c>
      <c r="D123">
        <v>9.8099999999999454</v>
      </c>
      <c r="E123">
        <v>33.309999999999945</v>
      </c>
      <c r="F123">
        <v>56.809999999999945</v>
      </c>
      <c r="G123">
        <v>80.309999999999945</v>
      </c>
      <c r="H123">
        <v>103.80999999999995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208F-9D97-478E-A944-B8A8B93B5C91}">
  <dimension ref="A1:H123"/>
  <sheetViews>
    <sheetView topLeftCell="A100" workbookViewId="0">
      <selection activeCell="A116" sqref="A116:H123"/>
    </sheetView>
  </sheetViews>
  <sheetFormatPr defaultRowHeight="14.4" x14ac:dyDescent="0.3"/>
  <cols>
    <col min="1" max="1" width="25.6640625" customWidth="1"/>
    <col min="5" max="5" width="11" customWidth="1"/>
    <col min="8" max="8" width="11" customWidth="1"/>
  </cols>
  <sheetData>
    <row r="1" spans="1:8" x14ac:dyDescent="0.3">
      <c r="A1" s="80" t="s">
        <v>224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205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453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98</v>
      </c>
      <c r="B7" s="9" t="s">
        <v>124</v>
      </c>
      <c r="C7" s="28">
        <f>IF(Calculator!B7="Rice",Calculator!B15,IF(Calculator!B20="Rice",Calculator!B28,6.75))</f>
        <v>6.75</v>
      </c>
      <c r="D7" s="29">
        <f>IF(Calculator!B7="Rice",Calculator!B11,IF(Calculator!B20="Rice",Calculator!B24,160))</f>
        <v>160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3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4.5</v>
      </c>
      <c r="E12" s="23">
        <f>ROUND(C12*D12,2)</f>
        <v>36.5</v>
      </c>
      <c r="F12" s="16">
        <v>0</v>
      </c>
      <c r="G12" s="23">
        <f>ROUND(E12*F12,2)</f>
        <v>0</v>
      </c>
      <c r="H12" s="23">
        <f>ROUND(E12-G12,2)</f>
        <v>36.5</v>
      </c>
    </row>
    <row r="13" spans="1:8" x14ac:dyDescent="0.3">
      <c r="A13" s="14" t="s">
        <v>200</v>
      </c>
      <c r="B13" s="14" t="s">
        <v>16</v>
      </c>
      <c r="C13" s="15">
        <v>10.57</v>
      </c>
      <c r="D13" s="14">
        <v>1</v>
      </c>
      <c r="E13" s="23">
        <f>ROUND(C13*D13,2)</f>
        <v>10.57</v>
      </c>
      <c r="F13" s="16">
        <v>0</v>
      </c>
      <c r="G13" s="23">
        <f>ROUND(E13*F13,2)</f>
        <v>0</v>
      </c>
      <c r="H13" s="23">
        <f>ROUND(E13-G13,2)</f>
        <v>10.57</v>
      </c>
    </row>
    <row r="14" spans="1:8" x14ac:dyDescent="0.3">
      <c r="A14" s="14" t="s">
        <v>57</v>
      </c>
      <c r="B14" s="14" t="s">
        <v>16</v>
      </c>
      <c r="C14" s="15">
        <v>6.87</v>
      </c>
      <c r="D14" s="14">
        <v>1.3</v>
      </c>
      <c r="E14" s="23">
        <f>ROUND(C14*D14,2)</f>
        <v>8.93</v>
      </c>
      <c r="F14" s="16">
        <v>0</v>
      </c>
      <c r="G14" s="23">
        <f>ROUND(E14*F14,2)</f>
        <v>0</v>
      </c>
      <c r="H14" s="23">
        <f>ROUND(E14-G14,2)</f>
        <v>8.93</v>
      </c>
    </row>
    <row r="15" spans="1:8" x14ac:dyDescent="0.3">
      <c r="A15" s="13" t="s">
        <v>20</v>
      </c>
      <c r="C15" s="23"/>
      <c r="E15" s="23"/>
    </row>
    <row r="16" spans="1:8" x14ac:dyDescent="0.3">
      <c r="A16" s="14" t="s">
        <v>167</v>
      </c>
      <c r="B16" s="14" t="s">
        <v>21</v>
      </c>
      <c r="C16" s="15">
        <v>26</v>
      </c>
      <c r="D16" s="14">
        <v>0.5</v>
      </c>
      <c r="E16" s="23">
        <f>ROUND(C16*D16,2)</f>
        <v>13</v>
      </c>
      <c r="F16" s="16">
        <v>0</v>
      </c>
      <c r="G16" s="23">
        <f>ROUND(E16*F16,2)</f>
        <v>0</v>
      </c>
      <c r="H16" s="23">
        <f>ROUND(E16-G16,2)</f>
        <v>13</v>
      </c>
    </row>
    <row r="17" spans="1:8" x14ac:dyDescent="0.3">
      <c r="A17" s="14" t="s">
        <v>154</v>
      </c>
      <c r="B17" s="14" t="s">
        <v>21</v>
      </c>
      <c r="C17" s="15">
        <v>47.21</v>
      </c>
      <c r="D17" s="14">
        <v>0.5</v>
      </c>
      <c r="E17" s="23">
        <f>ROUND(C17*D17,2)</f>
        <v>23.61</v>
      </c>
      <c r="F17" s="16">
        <v>0</v>
      </c>
      <c r="G17" s="23">
        <f>ROUND(E17*F17,2)</f>
        <v>0</v>
      </c>
      <c r="H17" s="23">
        <f>ROUND(E17-G17,2)</f>
        <v>23.61</v>
      </c>
    </row>
    <row r="18" spans="1:8" x14ac:dyDescent="0.3">
      <c r="A18" s="14" t="s">
        <v>168</v>
      </c>
      <c r="B18" s="14" t="s">
        <v>21</v>
      </c>
      <c r="C18" s="15">
        <v>31.69</v>
      </c>
      <c r="D18" s="14">
        <v>5.77</v>
      </c>
      <c r="E18" s="23">
        <f>ROUND(C18*D18,2)</f>
        <v>182.85</v>
      </c>
      <c r="F18" s="16">
        <v>0</v>
      </c>
      <c r="G18" s="23">
        <f>ROUND(E18*F18,2)</f>
        <v>0</v>
      </c>
      <c r="H18" s="23">
        <f>ROUND(E18-G18,2)</f>
        <v>182.85</v>
      </c>
    </row>
    <row r="19" spans="1:8" x14ac:dyDescent="0.3">
      <c r="A19" s="14" t="s">
        <v>169</v>
      </c>
      <c r="B19" s="14" t="s">
        <v>26</v>
      </c>
      <c r="C19" s="15">
        <v>18</v>
      </c>
      <c r="D19" s="14">
        <v>0.75</v>
      </c>
      <c r="E19" s="23">
        <f>ROUND(C19*D19,2)</f>
        <v>13.5</v>
      </c>
      <c r="F19" s="16">
        <v>0</v>
      </c>
      <c r="G19" s="23">
        <f>ROUND(E19*F19,2)</f>
        <v>0</v>
      </c>
      <c r="H19" s="23">
        <f>ROUND(E19-G19,2)</f>
        <v>13.5</v>
      </c>
    </row>
    <row r="20" spans="1:8" x14ac:dyDescent="0.3">
      <c r="A20" s="13" t="s">
        <v>23</v>
      </c>
      <c r="C20" s="23"/>
      <c r="E20" s="23"/>
    </row>
    <row r="21" spans="1:8" x14ac:dyDescent="0.3">
      <c r="A21" s="14" t="s">
        <v>394</v>
      </c>
      <c r="B21" s="14" t="s">
        <v>18</v>
      </c>
      <c r="C21" s="15">
        <v>2.52</v>
      </c>
      <c r="D21" s="14">
        <v>10</v>
      </c>
      <c r="E21" s="23">
        <f>ROUND(C21*D21,2)</f>
        <v>25.2</v>
      </c>
      <c r="F21" s="16">
        <v>0</v>
      </c>
      <c r="G21" s="23">
        <f>ROUND(E21*F21,2)</f>
        <v>0</v>
      </c>
      <c r="H21" s="23">
        <f>ROUND(E21-G21,2)</f>
        <v>25.2</v>
      </c>
    </row>
    <row r="22" spans="1:8" x14ac:dyDescent="0.3">
      <c r="A22" s="13" t="s">
        <v>24</v>
      </c>
      <c r="C22" s="23"/>
      <c r="E22" s="23"/>
    </row>
    <row r="23" spans="1:8" x14ac:dyDescent="0.3">
      <c r="A23" s="14" t="s">
        <v>25</v>
      </c>
      <c r="B23" s="14" t="s">
        <v>18</v>
      </c>
      <c r="C23" s="15">
        <v>0.25</v>
      </c>
      <c r="D23" s="14">
        <v>80</v>
      </c>
      <c r="E23" s="23">
        <f t="shared" ref="E23:E30" si="0">ROUND(C23*D23,2)</f>
        <v>20</v>
      </c>
      <c r="F23" s="16">
        <v>0</v>
      </c>
      <c r="G23" s="23">
        <f t="shared" ref="G23:G30" si="1">ROUND(E23*F23,2)</f>
        <v>0</v>
      </c>
      <c r="H23" s="23">
        <f t="shared" ref="H23:H30" si="2">ROUND(E23-G23,2)</f>
        <v>20</v>
      </c>
    </row>
    <row r="24" spans="1:8" x14ac:dyDescent="0.3">
      <c r="A24" s="14" t="s">
        <v>138</v>
      </c>
      <c r="B24" s="14" t="s">
        <v>26</v>
      </c>
      <c r="C24" s="15">
        <v>2.72</v>
      </c>
      <c r="D24" s="14">
        <v>2</v>
      </c>
      <c r="E24" s="23">
        <f t="shared" si="0"/>
        <v>5.44</v>
      </c>
      <c r="F24" s="16">
        <v>0</v>
      </c>
      <c r="G24" s="23">
        <f t="shared" si="1"/>
        <v>0</v>
      </c>
      <c r="H24" s="23">
        <f t="shared" si="2"/>
        <v>5.44</v>
      </c>
    </row>
    <row r="25" spans="1:8" x14ac:dyDescent="0.3">
      <c r="A25" s="14" t="s">
        <v>170</v>
      </c>
      <c r="B25" s="14" t="s">
        <v>26</v>
      </c>
      <c r="C25" s="15">
        <v>17.5</v>
      </c>
      <c r="D25" s="14">
        <v>1.3</v>
      </c>
      <c r="E25" s="23">
        <f t="shared" si="0"/>
        <v>22.75</v>
      </c>
      <c r="F25" s="16">
        <v>0</v>
      </c>
      <c r="G25" s="23">
        <f t="shared" si="1"/>
        <v>0</v>
      </c>
      <c r="H25" s="23">
        <f t="shared" si="2"/>
        <v>22.75</v>
      </c>
    </row>
    <row r="26" spans="1:8" x14ac:dyDescent="0.3">
      <c r="A26" s="14" t="s">
        <v>171</v>
      </c>
      <c r="B26" s="14" t="s">
        <v>18</v>
      </c>
      <c r="C26" s="15">
        <v>7.91</v>
      </c>
      <c r="D26" s="14">
        <v>3</v>
      </c>
      <c r="E26" s="23">
        <f t="shared" si="0"/>
        <v>23.73</v>
      </c>
      <c r="F26" s="16">
        <v>0</v>
      </c>
      <c r="G26" s="23">
        <f t="shared" si="1"/>
        <v>0</v>
      </c>
      <c r="H26" s="23">
        <f t="shared" si="2"/>
        <v>23.73</v>
      </c>
    </row>
    <row r="27" spans="1:8" x14ac:dyDescent="0.3">
      <c r="A27" s="14" t="s">
        <v>201</v>
      </c>
      <c r="B27" s="14" t="s">
        <v>18</v>
      </c>
      <c r="C27" s="15">
        <v>4.24</v>
      </c>
      <c r="D27" s="14">
        <v>9.6</v>
      </c>
      <c r="E27" s="23">
        <f t="shared" si="0"/>
        <v>40.700000000000003</v>
      </c>
      <c r="F27" s="16">
        <v>0</v>
      </c>
      <c r="G27" s="23">
        <f t="shared" si="1"/>
        <v>0</v>
      </c>
      <c r="H27" s="23">
        <f t="shared" si="2"/>
        <v>40.700000000000003</v>
      </c>
    </row>
    <row r="28" spans="1:8" x14ac:dyDescent="0.3">
      <c r="A28" s="14" t="s">
        <v>202</v>
      </c>
      <c r="B28" s="14" t="s">
        <v>18</v>
      </c>
      <c r="C28" s="15">
        <v>4.28</v>
      </c>
      <c r="D28" s="14">
        <v>6</v>
      </c>
      <c r="E28" s="23">
        <f t="shared" si="0"/>
        <v>25.68</v>
      </c>
      <c r="F28" s="16">
        <v>0</v>
      </c>
      <c r="G28" s="23">
        <f t="shared" si="1"/>
        <v>0</v>
      </c>
      <c r="H28" s="23">
        <f t="shared" si="2"/>
        <v>25.68</v>
      </c>
    </row>
    <row r="29" spans="1:8" x14ac:dyDescent="0.3">
      <c r="A29" s="14" t="s">
        <v>203</v>
      </c>
      <c r="B29" s="14" t="s">
        <v>18</v>
      </c>
      <c r="C29" s="15">
        <v>8.1300000000000008</v>
      </c>
      <c r="D29" s="14">
        <v>1.5</v>
      </c>
      <c r="E29" s="23">
        <f t="shared" si="0"/>
        <v>12.2</v>
      </c>
      <c r="F29" s="16">
        <v>0</v>
      </c>
      <c r="G29" s="23">
        <f t="shared" si="1"/>
        <v>0</v>
      </c>
      <c r="H29" s="23">
        <f t="shared" si="2"/>
        <v>12.2</v>
      </c>
    </row>
    <row r="30" spans="1:8" x14ac:dyDescent="0.3">
      <c r="A30" s="14" t="s">
        <v>175</v>
      </c>
      <c r="B30" s="14" t="s">
        <v>18</v>
      </c>
      <c r="C30" s="15">
        <v>2.54</v>
      </c>
      <c r="D30" s="14">
        <v>7.5</v>
      </c>
      <c r="E30" s="23">
        <f t="shared" si="0"/>
        <v>19.05</v>
      </c>
      <c r="F30" s="16">
        <v>0</v>
      </c>
      <c r="G30" s="23">
        <f t="shared" si="1"/>
        <v>0</v>
      </c>
      <c r="H30" s="23">
        <f t="shared" si="2"/>
        <v>19.05</v>
      </c>
    </row>
    <row r="31" spans="1:8" x14ac:dyDescent="0.3">
      <c r="A31" s="13" t="s">
        <v>27</v>
      </c>
      <c r="C31" s="23"/>
      <c r="E31" s="23"/>
    </row>
    <row r="32" spans="1:8" x14ac:dyDescent="0.3">
      <c r="A32" s="14" t="s">
        <v>421</v>
      </c>
      <c r="B32" s="14" t="s">
        <v>18</v>
      </c>
      <c r="C32" s="15">
        <v>1.1299999999999999</v>
      </c>
      <c r="D32" s="14">
        <v>8</v>
      </c>
      <c r="E32" s="23">
        <f>ROUND(C32*D32,2)</f>
        <v>9.0399999999999991</v>
      </c>
      <c r="F32" s="16">
        <v>0</v>
      </c>
      <c r="G32" s="23">
        <f>ROUND(E32*F32,2)</f>
        <v>0</v>
      </c>
      <c r="H32" s="23">
        <f>ROUND(E32-G32,2)</f>
        <v>9.0399999999999991</v>
      </c>
    </row>
    <row r="33" spans="1:8" x14ac:dyDescent="0.3">
      <c r="A33" s="14" t="s">
        <v>450</v>
      </c>
      <c r="B33" s="14" t="s">
        <v>18</v>
      </c>
      <c r="C33" s="15">
        <v>3.02</v>
      </c>
      <c r="D33" s="14">
        <v>0.6</v>
      </c>
      <c r="E33" s="23">
        <f>ROUND(C33*D33,2)</f>
        <v>1.81</v>
      </c>
      <c r="F33" s="16">
        <v>0</v>
      </c>
      <c r="G33" s="23">
        <f>ROUND(E33*F33,2)</f>
        <v>0</v>
      </c>
      <c r="H33" s="23">
        <f>ROUND(E33-G33,2)</f>
        <v>1.81</v>
      </c>
    </row>
    <row r="34" spans="1:8" x14ac:dyDescent="0.3">
      <c r="A34" s="13" t="s">
        <v>33</v>
      </c>
      <c r="C34" s="23"/>
      <c r="E34" s="23"/>
    </row>
    <row r="35" spans="1:8" x14ac:dyDescent="0.3">
      <c r="A35" s="14" t="s">
        <v>316</v>
      </c>
      <c r="B35" s="14" t="s">
        <v>29</v>
      </c>
      <c r="C35" s="15">
        <v>1.3</v>
      </c>
      <c r="D35" s="14">
        <v>65</v>
      </c>
      <c r="E35" s="23">
        <f>ROUND(C35*D35,2)</f>
        <v>84.5</v>
      </c>
      <c r="F35" s="16">
        <v>0</v>
      </c>
      <c r="G35" s="23">
        <f>ROUND(E35*F35,2)</f>
        <v>0</v>
      </c>
      <c r="H35" s="23">
        <f>ROUND(E35-G35,2)</f>
        <v>84.5</v>
      </c>
    </row>
    <row r="36" spans="1:8" x14ac:dyDescent="0.3">
      <c r="A36" s="14" t="s">
        <v>177</v>
      </c>
      <c r="B36" s="14" t="s">
        <v>178</v>
      </c>
      <c r="C36" s="15">
        <v>0.28999999999999998</v>
      </c>
      <c r="D36" s="14">
        <v>77</v>
      </c>
      <c r="E36" s="23">
        <f>ROUND(C36*D36,2)</f>
        <v>22.33</v>
      </c>
      <c r="F36" s="16">
        <v>0</v>
      </c>
      <c r="G36" s="23">
        <f>ROUND(E36*F36,2)</f>
        <v>0</v>
      </c>
      <c r="H36" s="23">
        <f>ROUND(E36-G36,2)</f>
        <v>22.33</v>
      </c>
    </row>
    <row r="37" spans="1:8" x14ac:dyDescent="0.3">
      <c r="A37" s="14" t="s">
        <v>204</v>
      </c>
      <c r="B37" s="14" t="s">
        <v>29</v>
      </c>
      <c r="C37" s="15">
        <v>1.3</v>
      </c>
      <c r="D37" s="14">
        <v>12</v>
      </c>
      <c r="E37" s="23">
        <f>ROUND(C37*D37,2)</f>
        <v>15.6</v>
      </c>
      <c r="F37" s="16">
        <v>0</v>
      </c>
      <c r="G37" s="23">
        <f>ROUND(E37*F37,2)</f>
        <v>0</v>
      </c>
      <c r="H37" s="23">
        <f>ROUND(E37-G37,2)</f>
        <v>15.6</v>
      </c>
    </row>
    <row r="38" spans="1:8" x14ac:dyDescent="0.3">
      <c r="A38" s="13" t="s">
        <v>114</v>
      </c>
      <c r="C38" s="23"/>
      <c r="E38" s="23"/>
    </row>
    <row r="39" spans="1:8" x14ac:dyDescent="0.3">
      <c r="A39" s="14" t="s">
        <v>181</v>
      </c>
      <c r="B39" s="14" t="s">
        <v>26</v>
      </c>
      <c r="C39" s="15">
        <v>1.34</v>
      </c>
      <c r="D39" s="14">
        <v>1.5</v>
      </c>
      <c r="E39" s="23">
        <f>ROUND(C39*D39,2)</f>
        <v>2.0099999999999998</v>
      </c>
      <c r="F39" s="16">
        <v>0</v>
      </c>
      <c r="G39" s="23">
        <f>ROUND(E39*F39,2)</f>
        <v>0</v>
      </c>
      <c r="H39" s="23">
        <f>ROUND(E39-G39,2)</f>
        <v>2.0099999999999998</v>
      </c>
    </row>
    <row r="40" spans="1:8" x14ac:dyDescent="0.3">
      <c r="A40" s="14" t="s">
        <v>180</v>
      </c>
      <c r="B40" s="14" t="s">
        <v>26</v>
      </c>
      <c r="C40" s="15">
        <v>5</v>
      </c>
      <c r="D40" s="14">
        <v>0.5</v>
      </c>
      <c r="E40" s="23">
        <f>ROUND(C40*D40,2)</f>
        <v>2.5</v>
      </c>
      <c r="F40" s="16">
        <v>0</v>
      </c>
      <c r="G40" s="23">
        <f>ROUND(E40*F40,2)</f>
        <v>0</v>
      </c>
      <c r="H40" s="23">
        <f>ROUND(E40-G40,2)</f>
        <v>2.5</v>
      </c>
    </row>
    <row r="41" spans="1:8" x14ac:dyDescent="0.3">
      <c r="A41" s="14" t="s">
        <v>183</v>
      </c>
      <c r="B41" s="14" t="s">
        <v>26</v>
      </c>
      <c r="C41" s="15">
        <v>2.86</v>
      </c>
      <c r="D41" s="14">
        <v>4</v>
      </c>
      <c r="E41" s="23">
        <f>ROUND(C41*D41,2)</f>
        <v>11.44</v>
      </c>
      <c r="F41" s="16">
        <v>0</v>
      </c>
      <c r="G41" s="23">
        <f>ROUND(E41*F41,2)</f>
        <v>0</v>
      </c>
      <c r="H41" s="23">
        <f>ROUND(E41-G41,2)</f>
        <v>11.44</v>
      </c>
    </row>
    <row r="42" spans="1:8" x14ac:dyDescent="0.3">
      <c r="A42" s="14" t="s">
        <v>115</v>
      </c>
      <c r="B42" s="14" t="s">
        <v>26</v>
      </c>
      <c r="C42" s="15">
        <v>3.3</v>
      </c>
      <c r="D42" s="14">
        <v>0.1</v>
      </c>
      <c r="E42" s="23">
        <f>ROUND(C42*D42,2)</f>
        <v>0.33</v>
      </c>
      <c r="F42" s="16">
        <v>0</v>
      </c>
      <c r="G42" s="23">
        <f>ROUND(E42*F42,2)</f>
        <v>0</v>
      </c>
      <c r="H42" s="23">
        <f>ROUND(E42-G42,2)</f>
        <v>0.33</v>
      </c>
    </row>
    <row r="43" spans="1:8" x14ac:dyDescent="0.3">
      <c r="A43" s="13" t="s">
        <v>61</v>
      </c>
      <c r="C43" s="23"/>
      <c r="E43" s="23"/>
    </row>
    <row r="44" spans="1:8" x14ac:dyDescent="0.3">
      <c r="A44" s="14" t="s">
        <v>184</v>
      </c>
      <c r="B44" s="14" t="s">
        <v>21</v>
      </c>
      <c r="C44" s="15">
        <v>8</v>
      </c>
      <c r="D44" s="14">
        <v>6.77</v>
      </c>
      <c r="E44" s="23">
        <f>ROUND(C44*D44,2)</f>
        <v>54.16</v>
      </c>
      <c r="F44" s="16">
        <v>0</v>
      </c>
      <c r="G44" s="23">
        <f>ROUND(E44*F44,2)</f>
        <v>0</v>
      </c>
      <c r="H44" s="23">
        <f>ROUND(E44-G44,2)</f>
        <v>54.16</v>
      </c>
    </row>
    <row r="45" spans="1:8" x14ac:dyDescent="0.3">
      <c r="A45" s="13" t="s">
        <v>131</v>
      </c>
      <c r="C45" s="23"/>
      <c r="E45" s="23"/>
    </row>
    <row r="46" spans="1:8" x14ac:dyDescent="0.3">
      <c r="A46" s="14" t="s">
        <v>185</v>
      </c>
      <c r="B46" s="14" t="s">
        <v>124</v>
      </c>
      <c r="C46" s="15">
        <v>0.35</v>
      </c>
      <c r="D46" s="14">
        <v>160</v>
      </c>
      <c r="E46" s="23">
        <f>ROUND(C46*D46,2)</f>
        <v>56</v>
      </c>
      <c r="F46" s="16">
        <v>0</v>
      </c>
      <c r="G46" s="23">
        <f>ROUND(E46*F46,2)</f>
        <v>0</v>
      </c>
      <c r="H46" s="23">
        <f>ROUND(E46-G46,2)</f>
        <v>56</v>
      </c>
    </row>
    <row r="47" spans="1:8" x14ac:dyDescent="0.3">
      <c r="A47" s="13" t="s">
        <v>186</v>
      </c>
      <c r="C47" s="23"/>
      <c r="E47" s="23"/>
    </row>
    <row r="48" spans="1:8" x14ac:dyDescent="0.3">
      <c r="A48" s="14" t="s">
        <v>187</v>
      </c>
      <c r="B48" s="14" t="s">
        <v>124</v>
      </c>
      <c r="C48" s="15">
        <v>0.4</v>
      </c>
      <c r="D48" s="14">
        <v>160</v>
      </c>
      <c r="E48" s="23">
        <f>ROUND(C48*D48,2)</f>
        <v>64</v>
      </c>
      <c r="F48" s="16">
        <v>0</v>
      </c>
      <c r="G48" s="23">
        <f>ROUND(E48*F48,2)</f>
        <v>0</v>
      </c>
      <c r="H48" s="23">
        <f>ROUND(E48-G48,2)</f>
        <v>64</v>
      </c>
    </row>
    <row r="49" spans="1:8" x14ac:dyDescent="0.3">
      <c r="A49" s="13" t="s">
        <v>99</v>
      </c>
      <c r="C49" s="23"/>
      <c r="E49" s="23"/>
    </row>
    <row r="50" spans="1:8" x14ac:dyDescent="0.3">
      <c r="A50" s="14" t="s">
        <v>188</v>
      </c>
      <c r="B50" s="14" t="s">
        <v>48</v>
      </c>
      <c r="C50" s="15">
        <v>4.5</v>
      </c>
      <c r="D50" s="14">
        <v>0.5</v>
      </c>
      <c r="E50" s="23">
        <f>ROUND(C50*D50,2)</f>
        <v>2.25</v>
      </c>
      <c r="F50" s="16">
        <v>0</v>
      </c>
      <c r="G50" s="23">
        <f>ROUND(E50*F50,2)</f>
        <v>0</v>
      </c>
      <c r="H50" s="23">
        <f>ROUND(E50-G50,2)</f>
        <v>2.25</v>
      </c>
    </row>
    <row r="51" spans="1:8" x14ac:dyDescent="0.3">
      <c r="A51" s="13" t="s">
        <v>116</v>
      </c>
      <c r="C51" s="23"/>
      <c r="E51" s="23"/>
    </row>
    <row r="52" spans="1:8" x14ac:dyDescent="0.3">
      <c r="A52" s="14" t="s">
        <v>189</v>
      </c>
      <c r="B52" s="14" t="s">
        <v>48</v>
      </c>
      <c r="C52" s="15">
        <v>8</v>
      </c>
      <c r="D52" s="14">
        <v>1</v>
      </c>
      <c r="E52" s="23">
        <f>ROUND(C52*D52,2)</f>
        <v>8</v>
      </c>
      <c r="F52" s="16">
        <v>0</v>
      </c>
      <c r="G52" s="23">
        <f>ROUND(E52*F52,2)</f>
        <v>0</v>
      </c>
      <c r="H52" s="23">
        <f>ROUND(E52-G52,2)</f>
        <v>8</v>
      </c>
    </row>
    <row r="53" spans="1:8" x14ac:dyDescent="0.3">
      <c r="A53" s="13" t="s">
        <v>118</v>
      </c>
      <c r="C53" s="23"/>
      <c r="E53" s="23"/>
    </row>
    <row r="54" spans="1:8" x14ac:dyDescent="0.3">
      <c r="A54" s="14" t="s">
        <v>119</v>
      </c>
      <c r="B54" s="14" t="s">
        <v>48</v>
      </c>
      <c r="C54" s="15">
        <v>10</v>
      </c>
      <c r="D54" s="14">
        <v>0.33300000000000002</v>
      </c>
      <c r="E54" s="23">
        <f>ROUND(C54*D54,2)</f>
        <v>3.33</v>
      </c>
      <c r="F54" s="16">
        <v>0</v>
      </c>
      <c r="G54" s="23">
        <f>ROUND(E54*F54,2)</f>
        <v>0</v>
      </c>
      <c r="H54" s="23">
        <f>ROUND(E54-G54,2)</f>
        <v>3.33</v>
      </c>
    </row>
    <row r="55" spans="1:8" x14ac:dyDescent="0.3">
      <c r="A55" s="13" t="s">
        <v>37</v>
      </c>
      <c r="C55" s="23"/>
      <c r="E55" s="23"/>
    </row>
    <row r="56" spans="1:8" x14ac:dyDescent="0.3">
      <c r="A56" s="14" t="s">
        <v>38</v>
      </c>
      <c r="B56" s="14" t="s">
        <v>39</v>
      </c>
      <c r="C56" s="15">
        <v>17.940000000000001</v>
      </c>
      <c r="D56" s="14">
        <v>0.5</v>
      </c>
      <c r="E56" s="23">
        <f>ROUND(C56*D56,2)</f>
        <v>8.9700000000000006</v>
      </c>
      <c r="F56" s="16">
        <v>0</v>
      </c>
      <c r="G56" s="23">
        <f>ROUND(E56*F56,2)</f>
        <v>0</v>
      </c>
      <c r="H56" s="23">
        <f>ROUND(E56-G56,2)</f>
        <v>8.9700000000000006</v>
      </c>
    </row>
    <row r="57" spans="1:8" x14ac:dyDescent="0.3">
      <c r="A57" s="14" t="s">
        <v>134</v>
      </c>
      <c r="B57" s="14" t="s">
        <v>39</v>
      </c>
      <c r="C57" s="15">
        <v>17.940000000000001</v>
      </c>
      <c r="D57" s="14">
        <v>0.11</v>
      </c>
      <c r="E57" s="23">
        <f>ROUND(C57*D57,2)</f>
        <v>1.97</v>
      </c>
      <c r="F57" s="16">
        <v>0</v>
      </c>
      <c r="G57" s="23">
        <f>ROUND(E57*F57,2)</f>
        <v>0</v>
      </c>
      <c r="H57" s="23">
        <f>ROUND(E57-G57,2)</f>
        <v>1.97</v>
      </c>
    </row>
    <row r="58" spans="1:8" x14ac:dyDescent="0.3">
      <c r="A58" s="13" t="s">
        <v>40</v>
      </c>
      <c r="C58" s="23"/>
      <c r="E58" s="23"/>
    </row>
    <row r="59" spans="1:8" x14ac:dyDescent="0.3">
      <c r="A59" s="14" t="s">
        <v>41</v>
      </c>
      <c r="B59" s="14" t="s">
        <v>39</v>
      </c>
      <c r="C59" s="15">
        <v>9.06</v>
      </c>
      <c r="D59" s="14">
        <v>2.375</v>
      </c>
      <c r="E59" s="23">
        <f>ROUND(C59*D59,2)</f>
        <v>21.52</v>
      </c>
      <c r="F59" s="16">
        <v>0</v>
      </c>
      <c r="G59" s="23">
        <f>ROUND(E59*F59,2)</f>
        <v>0</v>
      </c>
      <c r="H59" s="23">
        <f>ROUND(E59-G59,2)</f>
        <v>21.52</v>
      </c>
    </row>
    <row r="60" spans="1:8" x14ac:dyDescent="0.3">
      <c r="A60" s="13" t="s">
        <v>43</v>
      </c>
      <c r="C60" s="23"/>
      <c r="E60" s="23"/>
    </row>
    <row r="61" spans="1:8" x14ac:dyDescent="0.3">
      <c r="A61" s="14" t="s">
        <v>41</v>
      </c>
      <c r="B61" s="14" t="s">
        <v>39</v>
      </c>
      <c r="C61" s="15">
        <v>9.06</v>
      </c>
      <c r="D61" s="14">
        <v>0.25</v>
      </c>
      <c r="E61" s="23">
        <f>ROUND(C61*D61,2)</f>
        <v>2.27</v>
      </c>
      <c r="F61" s="16">
        <v>0</v>
      </c>
      <c r="G61" s="23">
        <f>ROUND(E61*F61,2)</f>
        <v>0</v>
      </c>
      <c r="H61" s="23">
        <f>ROUND(E61-G61,2)</f>
        <v>2.27</v>
      </c>
    </row>
    <row r="62" spans="1:8" x14ac:dyDescent="0.3">
      <c r="A62" s="14" t="s">
        <v>42</v>
      </c>
      <c r="B62" s="14" t="s">
        <v>39</v>
      </c>
      <c r="C62" s="15">
        <v>9.06</v>
      </c>
      <c r="D62" s="14">
        <v>7.8600000000000003E-2</v>
      </c>
      <c r="E62" s="23">
        <f>ROUND(C62*D62,2)</f>
        <v>0.71</v>
      </c>
      <c r="F62" s="16">
        <v>0</v>
      </c>
      <c r="G62" s="23">
        <f>ROUND(E62*F62,2)</f>
        <v>0</v>
      </c>
      <c r="H62" s="23">
        <f>ROUND(E62-G62,2)</f>
        <v>0.71</v>
      </c>
    </row>
    <row r="63" spans="1:8" x14ac:dyDescent="0.3">
      <c r="A63" s="13" t="s">
        <v>100</v>
      </c>
      <c r="C63" s="23"/>
      <c r="E63" s="23"/>
    </row>
    <row r="64" spans="1:8" x14ac:dyDescent="0.3">
      <c r="A64" s="14" t="s">
        <v>41</v>
      </c>
      <c r="B64" s="14" t="s">
        <v>39</v>
      </c>
      <c r="C64" s="15">
        <v>9.06</v>
      </c>
      <c r="D64" s="14">
        <v>0.7</v>
      </c>
      <c r="E64" s="23">
        <f>ROUND(C64*D64,2)</f>
        <v>6.34</v>
      </c>
      <c r="F64" s="16">
        <v>0</v>
      </c>
      <c r="G64" s="23">
        <f>ROUND(E64*F64,2)</f>
        <v>0</v>
      </c>
      <c r="H64" s="23">
        <f>ROUND(E64-G64,2)</f>
        <v>6.34</v>
      </c>
    </row>
    <row r="65" spans="1:8" x14ac:dyDescent="0.3">
      <c r="A65" s="14" t="s">
        <v>44</v>
      </c>
      <c r="B65" s="14" t="s">
        <v>39</v>
      </c>
      <c r="C65" s="15">
        <v>17.95</v>
      </c>
      <c r="D65" s="14">
        <v>0.47960000000000003</v>
      </c>
      <c r="E65" s="23">
        <f>ROUND(C65*D65,2)</f>
        <v>8.61</v>
      </c>
      <c r="F65" s="16">
        <v>0</v>
      </c>
      <c r="G65" s="23">
        <f>ROUND(E65*F65,2)</f>
        <v>0</v>
      </c>
      <c r="H65" s="23">
        <f>ROUND(E65-G65,2)</f>
        <v>8.61</v>
      </c>
    </row>
    <row r="66" spans="1:8" x14ac:dyDescent="0.3">
      <c r="A66" s="13" t="s">
        <v>45</v>
      </c>
      <c r="C66" s="23"/>
      <c r="E66" s="23"/>
    </row>
    <row r="67" spans="1:8" x14ac:dyDescent="0.3">
      <c r="A67" s="14" t="s">
        <v>38</v>
      </c>
      <c r="B67" s="14" t="s">
        <v>19</v>
      </c>
      <c r="C67" s="15">
        <v>3.44</v>
      </c>
      <c r="D67" s="14">
        <v>7.2043999999999997</v>
      </c>
      <c r="E67" s="23">
        <f>ROUND(C67*D67,2)</f>
        <v>24.78</v>
      </c>
      <c r="F67" s="16">
        <v>0</v>
      </c>
      <c r="G67" s="23">
        <f>ROUND(E67*F67,2)</f>
        <v>0</v>
      </c>
      <c r="H67" s="23">
        <f>ROUND(E67-G67,2)</f>
        <v>24.78</v>
      </c>
    </row>
    <row r="68" spans="1:8" x14ac:dyDescent="0.3">
      <c r="A68" s="14" t="s">
        <v>134</v>
      </c>
      <c r="B68" s="14" t="s">
        <v>19</v>
      </c>
      <c r="C68" s="15">
        <v>3.44</v>
      </c>
      <c r="D68" s="14">
        <v>2.4064000000000001</v>
      </c>
      <c r="E68" s="23">
        <f>ROUND(C68*D68,2)</f>
        <v>8.2799999999999994</v>
      </c>
      <c r="F68" s="16">
        <v>0</v>
      </c>
      <c r="G68" s="23">
        <f>ROUND(E68*F68,2)</f>
        <v>0</v>
      </c>
      <c r="H68" s="23">
        <f>ROUND(E68-G68,2)</f>
        <v>8.2799999999999994</v>
      </c>
    </row>
    <row r="69" spans="1:8" x14ac:dyDescent="0.3">
      <c r="A69" s="14" t="s">
        <v>190</v>
      </c>
      <c r="B69" s="14" t="s">
        <v>19</v>
      </c>
      <c r="C69" s="15">
        <v>3.44</v>
      </c>
      <c r="D69" s="14">
        <v>21.995000000000001</v>
      </c>
      <c r="E69" s="23">
        <f>ROUND(C69*D69,2)</f>
        <v>75.66</v>
      </c>
      <c r="F69" s="16">
        <v>0</v>
      </c>
      <c r="G69" s="23">
        <f>ROUND(E69*F69,2)</f>
        <v>0</v>
      </c>
      <c r="H69" s="23">
        <f>ROUND(E69-G69,2)</f>
        <v>75.66</v>
      </c>
    </row>
    <row r="70" spans="1:8" x14ac:dyDescent="0.3">
      <c r="A70" s="13" t="s">
        <v>47</v>
      </c>
      <c r="C70" s="23"/>
      <c r="E70" s="23"/>
    </row>
    <row r="71" spans="1:8" x14ac:dyDescent="0.3">
      <c r="A71" s="14" t="s">
        <v>42</v>
      </c>
      <c r="B71" s="14" t="s">
        <v>48</v>
      </c>
      <c r="C71" s="15">
        <v>10.16</v>
      </c>
      <c r="D71" s="14">
        <v>1</v>
      </c>
      <c r="E71" s="23">
        <f>ROUND(C71*D71,2)</f>
        <v>10.16</v>
      </c>
      <c r="F71" s="16">
        <v>0</v>
      </c>
      <c r="G71" s="23">
        <f>ROUND(E71*F71,2)</f>
        <v>0</v>
      </c>
      <c r="H71" s="23">
        <f t="shared" ref="H71:H77" si="3">ROUND(E71-G71,2)</f>
        <v>10.16</v>
      </c>
    </row>
    <row r="72" spans="1:8" x14ac:dyDescent="0.3">
      <c r="A72" s="14" t="s">
        <v>38</v>
      </c>
      <c r="B72" s="14" t="s">
        <v>48</v>
      </c>
      <c r="C72" s="15">
        <v>5.21</v>
      </c>
      <c r="D72" s="14">
        <v>1</v>
      </c>
      <c r="E72" s="23">
        <f>ROUND(C72*D72,2)</f>
        <v>5.21</v>
      </c>
      <c r="F72" s="16">
        <v>0</v>
      </c>
      <c r="G72" s="23">
        <f>ROUND(E72*F72,2)</f>
        <v>0</v>
      </c>
      <c r="H72" s="23">
        <f t="shared" si="3"/>
        <v>5.21</v>
      </c>
    </row>
    <row r="73" spans="1:8" x14ac:dyDescent="0.3">
      <c r="A73" s="14" t="s">
        <v>134</v>
      </c>
      <c r="B73" s="14" t="s">
        <v>48</v>
      </c>
      <c r="C73" s="15">
        <v>6.42</v>
      </c>
      <c r="D73" s="14">
        <v>1</v>
      </c>
      <c r="E73" s="23">
        <f>ROUND(C73*D73,2)</f>
        <v>6.42</v>
      </c>
      <c r="F73" s="16">
        <v>0</v>
      </c>
      <c r="G73" s="23">
        <f>ROUND(E73*F73,2)</f>
        <v>0</v>
      </c>
      <c r="H73" s="23">
        <f t="shared" si="3"/>
        <v>6.42</v>
      </c>
    </row>
    <row r="74" spans="1:8" x14ac:dyDescent="0.3">
      <c r="A74" s="14" t="s">
        <v>190</v>
      </c>
      <c r="B74" s="14" t="s">
        <v>48</v>
      </c>
      <c r="C74" s="15">
        <v>14.31</v>
      </c>
      <c r="D74" s="14">
        <v>1</v>
      </c>
      <c r="E74" s="23">
        <f>ROUND(C74*D74,2)</f>
        <v>14.31</v>
      </c>
      <c r="F74" s="16">
        <v>0</v>
      </c>
      <c r="G74" s="23">
        <f>ROUND(E74*F74,2)</f>
        <v>0</v>
      </c>
      <c r="H74" s="23">
        <f t="shared" si="3"/>
        <v>14.31</v>
      </c>
    </row>
    <row r="75" spans="1:8" x14ac:dyDescent="0.3">
      <c r="A75" s="9" t="s">
        <v>49</v>
      </c>
      <c r="B75" s="9" t="s">
        <v>48</v>
      </c>
      <c r="C75" s="10">
        <v>32.1</v>
      </c>
      <c r="D75" s="9">
        <v>1</v>
      </c>
      <c r="E75" s="22">
        <f>ROUND(C75*D75,2)</f>
        <v>32.1</v>
      </c>
      <c r="F75" s="11">
        <v>0</v>
      </c>
      <c r="G75" s="22">
        <f>ROUND(E75*F75,2)</f>
        <v>0</v>
      </c>
      <c r="H75" s="22">
        <f t="shared" si="3"/>
        <v>32.1</v>
      </c>
    </row>
    <row r="76" spans="1:8" x14ac:dyDescent="0.3">
      <c r="A76" s="7" t="s">
        <v>50</v>
      </c>
      <c r="C76" s="23"/>
      <c r="E76" s="23">
        <f>SUM(E12:E75)</f>
        <v>1048.32</v>
      </c>
      <c r="G76" s="12">
        <f>SUM(G12:G75)</f>
        <v>0</v>
      </c>
      <c r="H76" s="12">
        <f t="shared" si="3"/>
        <v>1048.32</v>
      </c>
    </row>
    <row r="77" spans="1:8" x14ac:dyDescent="0.3">
      <c r="A77" s="7" t="s">
        <v>51</v>
      </c>
      <c r="C77" s="23"/>
      <c r="E77" s="23">
        <f>+E8-E76</f>
        <v>31.680000000000064</v>
      </c>
      <c r="G77" s="12">
        <f>+G8-G76</f>
        <v>0</v>
      </c>
      <c r="H77" s="12">
        <f t="shared" si="3"/>
        <v>31.68</v>
      </c>
    </row>
    <row r="78" spans="1:8" x14ac:dyDescent="0.3">
      <c r="A78" t="s">
        <v>12</v>
      </c>
      <c r="C78" s="23"/>
      <c r="E78" s="23"/>
    </row>
    <row r="79" spans="1:8" x14ac:dyDescent="0.3">
      <c r="A79" s="7" t="s">
        <v>52</v>
      </c>
      <c r="C79" s="23"/>
      <c r="E79" s="23"/>
    </row>
    <row r="80" spans="1:8" x14ac:dyDescent="0.3">
      <c r="A80" s="14" t="s">
        <v>42</v>
      </c>
      <c r="B80" s="14" t="s">
        <v>48</v>
      </c>
      <c r="C80" s="15">
        <v>28.34</v>
      </c>
      <c r="D80" s="14">
        <v>1</v>
      </c>
      <c r="E80" s="23">
        <f>ROUND(C80*D80,2)</f>
        <v>28.34</v>
      </c>
      <c r="F80" s="16">
        <v>0</v>
      </c>
      <c r="G80" s="23">
        <f>ROUND(E80*F80,2)</f>
        <v>0</v>
      </c>
      <c r="H80" s="23">
        <f t="shared" ref="H80:H86" si="4">ROUND(E80-G80,2)</f>
        <v>28.34</v>
      </c>
    </row>
    <row r="81" spans="1:8" x14ac:dyDescent="0.3">
      <c r="A81" s="14" t="s">
        <v>38</v>
      </c>
      <c r="B81" s="14" t="s">
        <v>48</v>
      </c>
      <c r="C81" s="15">
        <v>40.22</v>
      </c>
      <c r="D81" s="14">
        <v>1</v>
      </c>
      <c r="E81" s="23">
        <f>ROUND(C81*D81,2)</f>
        <v>40.22</v>
      </c>
      <c r="F81" s="16">
        <v>0</v>
      </c>
      <c r="G81" s="23">
        <f>ROUND(E81*F81,2)</f>
        <v>0</v>
      </c>
      <c r="H81" s="23">
        <f t="shared" si="4"/>
        <v>40.22</v>
      </c>
    </row>
    <row r="82" spans="1:8" x14ac:dyDescent="0.3">
      <c r="A82" s="14" t="s">
        <v>134</v>
      </c>
      <c r="B82" s="14" t="s">
        <v>48</v>
      </c>
      <c r="C82" s="15">
        <v>30.72</v>
      </c>
      <c r="D82" s="14">
        <v>1</v>
      </c>
      <c r="E82" s="23">
        <f>ROUND(C82*D82,2)</f>
        <v>30.72</v>
      </c>
      <c r="F82" s="16">
        <v>0</v>
      </c>
      <c r="G82" s="23">
        <f>ROUND(E82*F82,2)</f>
        <v>0</v>
      </c>
      <c r="H82" s="23">
        <f t="shared" si="4"/>
        <v>30.72</v>
      </c>
    </row>
    <row r="83" spans="1:8" x14ac:dyDescent="0.3">
      <c r="A83" s="9" t="s">
        <v>190</v>
      </c>
      <c r="B83" s="9" t="s">
        <v>48</v>
      </c>
      <c r="C83" s="10">
        <v>92.37</v>
      </c>
      <c r="D83" s="9">
        <v>1</v>
      </c>
      <c r="E83" s="22">
        <f>ROUND(C83*D83,2)</f>
        <v>92.37</v>
      </c>
      <c r="F83" s="11">
        <v>0</v>
      </c>
      <c r="G83" s="22">
        <f>ROUND(E83*F83,2)</f>
        <v>0</v>
      </c>
      <c r="H83" s="22">
        <f t="shared" si="4"/>
        <v>92.37</v>
      </c>
    </row>
    <row r="84" spans="1:8" x14ac:dyDescent="0.3">
      <c r="A84" s="7" t="s">
        <v>53</v>
      </c>
      <c r="C84" s="23"/>
      <c r="E84" s="23">
        <f>SUM(E80:E83)</f>
        <v>191.65</v>
      </c>
      <c r="G84" s="12">
        <f>SUM(G80:G83)</f>
        <v>0</v>
      </c>
      <c r="H84" s="12">
        <f t="shared" si="4"/>
        <v>191.65</v>
      </c>
    </row>
    <row r="85" spans="1:8" x14ac:dyDescent="0.3">
      <c r="A85" s="7" t="s">
        <v>54</v>
      </c>
      <c r="C85" s="23"/>
      <c r="E85" s="23">
        <f>+E76+E84</f>
        <v>1239.97</v>
      </c>
      <c r="G85" s="12">
        <f>+G76+G84</f>
        <v>0</v>
      </c>
      <c r="H85" s="12">
        <f t="shared" si="4"/>
        <v>1239.97</v>
      </c>
    </row>
    <row r="86" spans="1:8" x14ac:dyDescent="0.3">
      <c r="A86" s="7" t="s">
        <v>55</v>
      </c>
      <c r="C86" s="23"/>
      <c r="E86" s="23">
        <f>+E8-E85</f>
        <v>-159.97000000000003</v>
      </c>
      <c r="G86" s="12">
        <f>+G8-G85</f>
        <v>0</v>
      </c>
      <c r="H86" s="12">
        <f t="shared" si="4"/>
        <v>-159.97</v>
      </c>
    </row>
    <row r="87" spans="1:8" x14ac:dyDescent="0.3">
      <c r="A87" t="s">
        <v>120</v>
      </c>
      <c r="C87" s="23"/>
      <c r="E87" s="23"/>
    </row>
    <row r="88" spans="1:8" x14ac:dyDescent="0.3">
      <c r="A88" t="s">
        <v>425</v>
      </c>
      <c r="C88" s="23"/>
      <c r="E88" s="23"/>
    </row>
    <row r="89" spans="1:8" x14ac:dyDescent="0.3">
      <c r="A89" s="7" t="s">
        <v>121</v>
      </c>
      <c r="C89" s="23"/>
      <c r="E89" s="23"/>
    </row>
    <row r="90" spans="1:8" x14ac:dyDescent="0.3">
      <c r="A90" s="7" t="s">
        <v>122</v>
      </c>
      <c r="C90" s="23"/>
      <c r="E90" s="23"/>
    </row>
    <row r="91" spans="1:8" x14ac:dyDescent="0.3">
      <c r="A91" s="7"/>
      <c r="C91" s="23"/>
      <c r="E91" s="23"/>
    </row>
    <row r="98" spans="1:8" x14ac:dyDescent="0.3">
      <c r="A98" t="str" cm="1">
        <f t="array" aca="1" ref="A98" ca="1">MID(CELL("filename",A1),FIND("]",CELL("filename",A1))+1,256)</f>
        <v>rice10</v>
      </c>
    </row>
    <row r="99" spans="1:8" x14ac:dyDescent="0.3">
      <c r="A99" s="7" t="s">
        <v>50</v>
      </c>
      <c r="E99" s="25">
        <f>VLOOKUP(A99,$A$1:$H$98,5,FALSE)</f>
        <v>1048.32</v>
      </c>
    </row>
    <row r="100" spans="1:8" x14ac:dyDescent="0.3">
      <c r="A100" s="7" t="s">
        <v>293</v>
      </c>
      <c r="E100" s="25">
        <f>VLOOKUP(A100,$A$1:$H$98,5,FALSE)</f>
        <v>191.65</v>
      </c>
    </row>
    <row r="101" spans="1:8" x14ac:dyDescent="0.3">
      <c r="A101" s="7" t="s">
        <v>294</v>
      </c>
      <c r="E101" s="25">
        <f t="shared" ref="E101:E102" si="5">VLOOKUP(A101,$A$1:$H$98,5,FALSE)</f>
        <v>1239.97</v>
      </c>
    </row>
    <row r="102" spans="1:8" x14ac:dyDescent="0.3">
      <c r="A102" s="7" t="s">
        <v>55</v>
      </c>
      <c r="E102" s="25">
        <f t="shared" si="5"/>
        <v>-159.97000000000003</v>
      </c>
    </row>
    <row r="104" spans="1:8" x14ac:dyDescent="0.3">
      <c r="A104" s="21" t="s">
        <v>255</v>
      </c>
    </row>
    <row r="105" spans="1:8" x14ac:dyDescent="0.3">
      <c r="A105" s="25">
        <f>E102</f>
        <v>-159.97000000000003</v>
      </c>
      <c r="B105" s="25">
        <f ca="1">C105-Calculator!$B$16</f>
        <v>4.6000000000000005</v>
      </c>
      <c r="C105" s="25">
        <f ca="1">D105-Calculator!$B$16</f>
        <v>4.9000000000000004</v>
      </c>
      <c r="D105" s="25">
        <f ca="1">E105-Calculator!$B$16</f>
        <v>5.2</v>
      </c>
      <c r="E105" s="25" cm="1">
        <f t="array" aca="1" ref="E105" ca="1">IF(MID(CELL("filename",A1),FIND("]",CELL("filename",A1))+1,256)=Calculator!AR2,Calculator!B15,5.5)</f>
        <v>5.5</v>
      </c>
      <c r="F105" s="25">
        <f ca="1">E105+Calculator!$B$16</f>
        <v>5.8</v>
      </c>
      <c r="G105" s="25">
        <f ca="1">F105+Calculator!$B$16</f>
        <v>6.1</v>
      </c>
      <c r="H105" s="25">
        <f ca="1">G105+Calculator!$B$16</f>
        <v>6.3999999999999995</v>
      </c>
    </row>
    <row r="106" spans="1:8" x14ac:dyDescent="0.3">
      <c r="A106">
        <f ca="1">A107-Calculator!$B$12</f>
        <v>205</v>
      </c>
      <c r="B106">
        <f t="dataTable" ref="B106:H112" dt2D="1" dtr="1" r1="C7" r2="D7" ca="1"/>
        <v>-296.97000000000003</v>
      </c>
      <c r="C106">
        <v>-235.47000000000003</v>
      </c>
      <c r="D106">
        <v>-173.97000000000003</v>
      </c>
      <c r="E106">
        <v>-112.47000000000003</v>
      </c>
      <c r="F106">
        <v>-50.970000000000027</v>
      </c>
      <c r="G106">
        <v>10.529999999999973</v>
      </c>
      <c r="H106">
        <v>72.029999999999973</v>
      </c>
    </row>
    <row r="107" spans="1:8" x14ac:dyDescent="0.3">
      <c r="A107">
        <f ca="1">A108-Calculator!$B$12</f>
        <v>210</v>
      </c>
      <c r="B107">
        <v>-273.97000000000003</v>
      </c>
      <c r="C107">
        <v>-210.97000000000003</v>
      </c>
      <c r="D107">
        <v>-147.97000000000003</v>
      </c>
      <c r="E107">
        <v>-84.970000000000027</v>
      </c>
      <c r="F107">
        <v>-21.970000000000027</v>
      </c>
      <c r="G107">
        <v>41.029999999999973</v>
      </c>
      <c r="H107">
        <v>104.02999999999997</v>
      </c>
    </row>
    <row r="108" spans="1:8" x14ac:dyDescent="0.3">
      <c r="A108">
        <f ca="1">A109-Calculator!$B$12</f>
        <v>215</v>
      </c>
      <c r="B108">
        <v>-250.97000000000003</v>
      </c>
      <c r="C108">
        <v>-186.47000000000003</v>
      </c>
      <c r="D108">
        <v>-121.97000000000003</v>
      </c>
      <c r="E108">
        <v>-57.470000000000027</v>
      </c>
      <c r="F108">
        <v>7.0299999999999727</v>
      </c>
      <c r="G108">
        <v>71.529999999999973</v>
      </c>
      <c r="H108">
        <v>136.02999999999997</v>
      </c>
    </row>
    <row r="109" spans="1:8" x14ac:dyDescent="0.3">
      <c r="A109" cm="1">
        <f t="array" aca="1" ref="A109" ca="1">IF(MID(CELL("filename",A1),FIND("]",CELL("filename",A1))+1,256)=Calculator!AR2,Calculator!B11,220)</f>
        <v>220</v>
      </c>
      <c r="B109">
        <v>-227.97000000000003</v>
      </c>
      <c r="C109">
        <v>-161.97000000000003</v>
      </c>
      <c r="D109">
        <v>-95.970000000000027</v>
      </c>
      <c r="E109">
        <v>-29.970000000000027</v>
      </c>
      <c r="F109">
        <v>36.029999999999973</v>
      </c>
      <c r="G109">
        <v>102.02999999999997</v>
      </c>
      <c r="H109">
        <v>168.02999999999997</v>
      </c>
    </row>
    <row r="110" spans="1:8" x14ac:dyDescent="0.3">
      <c r="A110">
        <f ca="1">A109+Calculator!$B$12</f>
        <v>225</v>
      </c>
      <c r="B110">
        <v>-204.97000000000003</v>
      </c>
      <c r="C110">
        <v>-137.47000000000003</v>
      </c>
      <c r="D110">
        <v>-69.970000000000027</v>
      </c>
      <c r="E110">
        <v>-2.4700000000000273</v>
      </c>
      <c r="F110">
        <v>65.029999999999973</v>
      </c>
      <c r="G110">
        <v>132.52999999999997</v>
      </c>
      <c r="H110">
        <v>200.02999999999997</v>
      </c>
    </row>
    <row r="111" spans="1:8" x14ac:dyDescent="0.3">
      <c r="A111">
        <f ca="1">A110+Calculator!$B$12</f>
        <v>230</v>
      </c>
      <c r="B111">
        <v>-181.97000000000003</v>
      </c>
      <c r="C111">
        <v>-112.97000000000003</v>
      </c>
      <c r="D111">
        <v>-43.970000000000027</v>
      </c>
      <c r="E111">
        <v>25.029999999999973</v>
      </c>
      <c r="F111">
        <v>94.029999999999973</v>
      </c>
      <c r="G111">
        <v>163.02999999999997</v>
      </c>
      <c r="H111">
        <v>232.02999999999997</v>
      </c>
    </row>
    <row r="112" spans="1:8" x14ac:dyDescent="0.3">
      <c r="A112">
        <f ca="1">A111+Calculator!$B$12</f>
        <v>235</v>
      </c>
      <c r="B112">
        <v>-158.97000000000003</v>
      </c>
      <c r="C112">
        <v>-88.470000000000027</v>
      </c>
      <c r="D112">
        <v>-17.970000000000027</v>
      </c>
      <c r="E112">
        <v>52.529999999999973</v>
      </c>
      <c r="F112">
        <v>123.02999999999997</v>
      </c>
      <c r="G112">
        <v>193.52999999999997</v>
      </c>
      <c r="H112">
        <v>264.02999999999997</v>
      </c>
    </row>
    <row r="115" spans="1:8" x14ac:dyDescent="0.3">
      <c r="A115" s="21" t="s">
        <v>256</v>
      </c>
    </row>
    <row r="116" spans="1:8" x14ac:dyDescent="0.3">
      <c r="A116" s="25">
        <f>E102</f>
        <v>-159.97000000000003</v>
      </c>
      <c r="B116" s="25">
        <f ca="1">C116-Calculator!$B$29</f>
        <v>5.2000000000000011</v>
      </c>
      <c r="C116" s="25">
        <f ca="1">D116-Calculator!$B$29</f>
        <v>5.3000000000000007</v>
      </c>
      <c r="D116" s="25">
        <f ca="1">E116-Calculator!$B$29</f>
        <v>5.4</v>
      </c>
      <c r="E116" s="25" cm="1">
        <f t="array" aca="1" ref="E116" ca="1">IF(MID(CELL("filename",A1),FIND("]",CELL("filename",A1))+1,256)=Calculator!AS2,Calculator!B28,5.5)</f>
        <v>5.5</v>
      </c>
      <c r="F116" s="25">
        <f ca="1">E116+Calculator!$B$29</f>
        <v>5.6</v>
      </c>
      <c r="G116" s="25">
        <f ca="1">F116+Calculator!$B$29</f>
        <v>5.6999999999999993</v>
      </c>
      <c r="H116" s="25">
        <f ca="1">G116+Calculator!$B$29</f>
        <v>5.7999999999999989</v>
      </c>
    </row>
    <row r="117" spans="1:8" x14ac:dyDescent="0.3">
      <c r="A117">
        <f ca="1">A118-Calculator!$B$25</f>
        <v>205</v>
      </c>
      <c r="B117">
        <f t="dataTable" ref="B117:H123" dt2D="1" dtr="1" r1="C7" r2="D7" ca="1"/>
        <v>-173.97000000000003</v>
      </c>
      <c r="C117">
        <v>-153.47000000000003</v>
      </c>
      <c r="D117">
        <v>-132.97000000000003</v>
      </c>
      <c r="E117">
        <v>-112.47000000000003</v>
      </c>
      <c r="F117">
        <v>-91.970000000000027</v>
      </c>
      <c r="G117">
        <v>-71.470000000000027</v>
      </c>
      <c r="H117">
        <v>-50.970000000000027</v>
      </c>
    </row>
    <row r="118" spans="1:8" x14ac:dyDescent="0.3">
      <c r="A118">
        <f ca="1">A119-Calculator!$B$25</f>
        <v>210</v>
      </c>
      <c r="B118">
        <v>-147.97000000000003</v>
      </c>
      <c r="C118">
        <v>-126.97000000000003</v>
      </c>
      <c r="D118">
        <v>-105.97000000000003</v>
      </c>
      <c r="E118">
        <v>-84.970000000000027</v>
      </c>
      <c r="F118">
        <v>-63.970000000000027</v>
      </c>
      <c r="G118">
        <v>-42.970000000000027</v>
      </c>
      <c r="H118">
        <v>-21.970000000000027</v>
      </c>
    </row>
    <row r="119" spans="1:8" x14ac:dyDescent="0.3">
      <c r="A119">
        <f ca="1">A120-Calculator!$B$25</f>
        <v>215</v>
      </c>
      <c r="B119">
        <v>-121.97000000000003</v>
      </c>
      <c r="C119">
        <v>-100.47000000000003</v>
      </c>
      <c r="D119">
        <v>-78.970000000000027</v>
      </c>
      <c r="E119">
        <v>-57.470000000000027</v>
      </c>
      <c r="F119">
        <v>-35.970000000000027</v>
      </c>
      <c r="G119">
        <v>-14.470000000000027</v>
      </c>
      <c r="H119">
        <v>7.0299999999999727</v>
      </c>
    </row>
    <row r="120" spans="1:8" x14ac:dyDescent="0.3">
      <c r="A120" cm="1">
        <f t="array" aca="1" ref="A120" ca="1">IF(MID(CELL("filename",A1),FIND("]",CELL("filename",A1))+1,256)=Calculator!AS2,Calculator!B24,220)</f>
        <v>220</v>
      </c>
      <c r="B120">
        <v>-95.970000000000027</v>
      </c>
      <c r="C120">
        <v>-73.970000000000027</v>
      </c>
      <c r="D120">
        <v>-51.970000000000027</v>
      </c>
      <c r="E120">
        <v>-29.970000000000027</v>
      </c>
      <c r="F120">
        <v>-7.9700000000000273</v>
      </c>
      <c r="G120">
        <v>14.029999999999973</v>
      </c>
      <c r="H120">
        <v>36.029999999999973</v>
      </c>
    </row>
    <row r="121" spans="1:8" x14ac:dyDescent="0.3">
      <c r="A121">
        <f ca="1">A120+Calculator!$B$25</f>
        <v>225</v>
      </c>
      <c r="B121">
        <v>-69.970000000000027</v>
      </c>
      <c r="C121">
        <v>-47.470000000000027</v>
      </c>
      <c r="D121">
        <v>-24.970000000000027</v>
      </c>
      <c r="E121">
        <v>-2.4700000000000273</v>
      </c>
      <c r="F121">
        <v>20.029999999999973</v>
      </c>
      <c r="G121">
        <v>42.529999999999973</v>
      </c>
      <c r="H121">
        <v>65.029999999999973</v>
      </c>
    </row>
    <row r="122" spans="1:8" x14ac:dyDescent="0.3">
      <c r="A122">
        <f ca="1">A121+Calculator!$B$25</f>
        <v>230</v>
      </c>
      <c r="B122">
        <v>-43.970000000000027</v>
      </c>
      <c r="C122">
        <v>-20.970000000000027</v>
      </c>
      <c r="D122">
        <v>2.0299999999999727</v>
      </c>
      <c r="E122">
        <v>25.029999999999973</v>
      </c>
      <c r="F122">
        <v>48.029999999999973</v>
      </c>
      <c r="G122">
        <v>71.029999999999973</v>
      </c>
      <c r="H122">
        <v>94.029999999999973</v>
      </c>
    </row>
    <row r="123" spans="1:8" x14ac:dyDescent="0.3">
      <c r="A123">
        <f ca="1">A122+Calculator!$B$25</f>
        <v>235</v>
      </c>
      <c r="B123">
        <v>-17.970000000000027</v>
      </c>
      <c r="C123">
        <v>5.5299999999999727</v>
      </c>
      <c r="D123">
        <v>29.029999999999973</v>
      </c>
      <c r="E123">
        <v>52.529999999999973</v>
      </c>
      <c r="F123">
        <v>76.029999999999973</v>
      </c>
      <c r="G123">
        <v>99.529999999999973</v>
      </c>
      <c r="H123">
        <v>123.02999999999997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F558-3CE3-4838-A66E-D9498D5BA377}">
  <dimension ref="A1:H123"/>
  <sheetViews>
    <sheetView topLeftCell="A103" workbookViewId="0">
      <selection activeCell="A116" sqref="A116:H123"/>
    </sheetView>
  </sheetViews>
  <sheetFormatPr defaultRowHeight="14.4" x14ac:dyDescent="0.3"/>
  <cols>
    <col min="1" max="1" width="25.6640625" customWidth="1"/>
    <col min="5" max="5" width="11" customWidth="1"/>
    <col min="8" max="8" width="11" customWidth="1"/>
  </cols>
  <sheetData>
    <row r="1" spans="1:8" x14ac:dyDescent="0.3">
      <c r="A1" s="80" t="s">
        <v>225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206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452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98</v>
      </c>
      <c r="B7" s="9" t="s">
        <v>124</v>
      </c>
      <c r="C7" s="28">
        <f>IF(Calculator!B7="Rice",Calculator!B15,IF(Calculator!B20="Rice",Calculator!B28,6.75))</f>
        <v>6.75</v>
      </c>
      <c r="D7" s="29">
        <f>IF(Calculator!B7="Rice",Calculator!B11,IF(Calculator!B20="Rice",Calculator!B24,160))</f>
        <v>160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3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4.5</v>
      </c>
      <c r="E12" s="23">
        <f>ROUND(C12*D12,2)</f>
        <v>36.5</v>
      </c>
      <c r="F12" s="16">
        <v>0</v>
      </c>
      <c r="G12" s="23">
        <f>ROUND(E12*F12,2)</f>
        <v>0</v>
      </c>
      <c r="H12" s="23">
        <f>ROUND(E12-G12,2)</f>
        <v>36.5</v>
      </c>
    </row>
    <row r="13" spans="1:8" x14ac:dyDescent="0.3">
      <c r="A13" s="14" t="s">
        <v>200</v>
      </c>
      <c r="B13" s="14" t="s">
        <v>16</v>
      </c>
      <c r="C13" s="15">
        <v>10.57</v>
      </c>
      <c r="D13" s="14">
        <v>1</v>
      </c>
      <c r="E13" s="23">
        <f>ROUND(C13*D13,2)</f>
        <v>10.57</v>
      </c>
      <c r="F13" s="16">
        <v>0</v>
      </c>
      <c r="G13" s="23">
        <f>ROUND(E13*F13,2)</f>
        <v>0</v>
      </c>
      <c r="H13" s="23">
        <f>ROUND(E13-G13,2)</f>
        <v>10.57</v>
      </c>
    </row>
    <row r="14" spans="1:8" x14ac:dyDescent="0.3">
      <c r="A14" s="14" t="s">
        <v>57</v>
      </c>
      <c r="B14" s="14" t="s">
        <v>16</v>
      </c>
      <c r="C14" s="15">
        <v>6.87</v>
      </c>
      <c r="D14" s="14">
        <v>1.3</v>
      </c>
      <c r="E14" s="23">
        <f>ROUND(C14*D14,2)</f>
        <v>8.93</v>
      </c>
      <c r="F14" s="16">
        <v>0</v>
      </c>
      <c r="G14" s="23">
        <f>ROUND(E14*F14,2)</f>
        <v>0</v>
      </c>
      <c r="H14" s="23">
        <f>ROUND(E14-G14,2)</f>
        <v>8.93</v>
      </c>
    </row>
    <row r="15" spans="1:8" x14ac:dyDescent="0.3">
      <c r="A15" s="13" t="s">
        <v>20</v>
      </c>
      <c r="C15" s="23"/>
      <c r="E15" s="23"/>
    </row>
    <row r="16" spans="1:8" x14ac:dyDescent="0.3">
      <c r="A16" s="14" t="s">
        <v>167</v>
      </c>
      <c r="B16" s="14" t="s">
        <v>21</v>
      </c>
      <c r="C16" s="15">
        <v>26</v>
      </c>
      <c r="D16" s="14">
        <v>0.5</v>
      </c>
      <c r="E16" s="23">
        <f>ROUND(C16*D16,2)</f>
        <v>13</v>
      </c>
      <c r="F16" s="16">
        <v>0</v>
      </c>
      <c r="G16" s="23">
        <f>ROUND(E16*F16,2)</f>
        <v>0</v>
      </c>
      <c r="H16" s="23">
        <f>ROUND(E16-G16,2)</f>
        <v>13</v>
      </c>
    </row>
    <row r="17" spans="1:8" x14ac:dyDescent="0.3">
      <c r="A17" s="14" t="s">
        <v>154</v>
      </c>
      <c r="B17" s="14" t="s">
        <v>21</v>
      </c>
      <c r="C17" s="15">
        <v>47.21</v>
      </c>
      <c r="D17" s="14">
        <v>0.5</v>
      </c>
      <c r="E17" s="23">
        <f>ROUND(C17*D17,2)</f>
        <v>23.61</v>
      </c>
      <c r="F17" s="16">
        <v>0</v>
      </c>
      <c r="G17" s="23">
        <f>ROUND(E17*F17,2)</f>
        <v>0</v>
      </c>
      <c r="H17" s="23">
        <f>ROUND(E17-G17,2)</f>
        <v>23.61</v>
      </c>
    </row>
    <row r="18" spans="1:8" x14ac:dyDescent="0.3">
      <c r="A18" s="14" t="s">
        <v>168</v>
      </c>
      <c r="B18" s="14" t="s">
        <v>21</v>
      </c>
      <c r="C18" s="15">
        <v>31.69</v>
      </c>
      <c r="D18" s="14">
        <v>5.77</v>
      </c>
      <c r="E18" s="23">
        <f>ROUND(C18*D18,2)</f>
        <v>182.85</v>
      </c>
      <c r="F18" s="16">
        <v>0</v>
      </c>
      <c r="G18" s="23">
        <f>ROUND(E18*F18,2)</f>
        <v>0</v>
      </c>
      <c r="H18" s="23">
        <f>ROUND(E18-G18,2)</f>
        <v>182.85</v>
      </c>
    </row>
    <row r="19" spans="1:8" x14ac:dyDescent="0.3">
      <c r="A19" s="14" t="s">
        <v>169</v>
      </c>
      <c r="B19" s="14" t="s">
        <v>26</v>
      </c>
      <c r="C19" s="15">
        <v>18</v>
      </c>
      <c r="D19" s="14">
        <v>0.75</v>
      </c>
      <c r="E19" s="23">
        <f>ROUND(C19*D19,2)</f>
        <v>13.5</v>
      </c>
      <c r="F19" s="16">
        <v>0</v>
      </c>
      <c r="G19" s="23">
        <f>ROUND(E19*F19,2)</f>
        <v>0</v>
      </c>
      <c r="H19" s="23">
        <f>ROUND(E19-G19,2)</f>
        <v>13.5</v>
      </c>
    </row>
    <row r="20" spans="1:8" x14ac:dyDescent="0.3">
      <c r="A20" s="13" t="s">
        <v>23</v>
      </c>
      <c r="C20" s="23"/>
      <c r="E20" s="23"/>
    </row>
    <row r="21" spans="1:8" x14ac:dyDescent="0.3">
      <c r="A21" s="14" t="s">
        <v>394</v>
      </c>
      <c r="B21" s="14" t="s">
        <v>18</v>
      </c>
      <c r="C21" s="15">
        <v>2.52</v>
      </c>
      <c r="D21" s="14">
        <v>10</v>
      </c>
      <c r="E21" s="23">
        <f>ROUND(C21*D21,2)</f>
        <v>25.2</v>
      </c>
      <c r="F21" s="16">
        <v>0</v>
      </c>
      <c r="G21" s="23">
        <f>ROUND(E21*F21,2)</f>
        <v>0</v>
      </c>
      <c r="H21" s="23">
        <f>ROUND(E21-G21,2)</f>
        <v>25.2</v>
      </c>
    </row>
    <row r="22" spans="1:8" x14ac:dyDescent="0.3">
      <c r="A22" s="13" t="s">
        <v>24</v>
      </c>
      <c r="C22" s="23"/>
      <c r="E22" s="23"/>
    </row>
    <row r="23" spans="1:8" x14ac:dyDescent="0.3">
      <c r="A23" s="14" t="s">
        <v>25</v>
      </c>
      <c r="B23" s="14" t="s">
        <v>18</v>
      </c>
      <c r="C23" s="15">
        <v>0.25</v>
      </c>
      <c r="D23" s="14">
        <v>80</v>
      </c>
      <c r="E23" s="23">
        <f t="shared" ref="E23:E30" si="0">ROUND(C23*D23,2)</f>
        <v>20</v>
      </c>
      <c r="F23" s="16">
        <v>0</v>
      </c>
      <c r="G23" s="23">
        <f t="shared" ref="G23:G30" si="1">ROUND(E23*F23,2)</f>
        <v>0</v>
      </c>
      <c r="H23" s="23">
        <f t="shared" ref="H23:H30" si="2">ROUND(E23-G23,2)</f>
        <v>20</v>
      </c>
    </row>
    <row r="24" spans="1:8" x14ac:dyDescent="0.3">
      <c r="A24" s="14" t="s">
        <v>138</v>
      </c>
      <c r="B24" s="14" t="s">
        <v>26</v>
      </c>
      <c r="C24" s="15">
        <v>2.72</v>
      </c>
      <c r="D24" s="14">
        <v>2</v>
      </c>
      <c r="E24" s="23">
        <f t="shared" si="0"/>
        <v>5.44</v>
      </c>
      <c r="F24" s="16">
        <v>0</v>
      </c>
      <c r="G24" s="23">
        <f t="shared" si="1"/>
        <v>0</v>
      </c>
      <c r="H24" s="23">
        <f t="shared" si="2"/>
        <v>5.44</v>
      </c>
    </row>
    <row r="25" spans="1:8" x14ac:dyDescent="0.3">
      <c r="A25" s="14" t="s">
        <v>170</v>
      </c>
      <c r="B25" s="14" t="s">
        <v>26</v>
      </c>
      <c r="C25" s="15">
        <v>17.5</v>
      </c>
      <c r="D25" s="14">
        <v>1.3</v>
      </c>
      <c r="E25" s="23">
        <f t="shared" si="0"/>
        <v>22.75</v>
      </c>
      <c r="F25" s="16">
        <v>0</v>
      </c>
      <c r="G25" s="23">
        <f t="shared" si="1"/>
        <v>0</v>
      </c>
      <c r="H25" s="23">
        <f t="shared" si="2"/>
        <v>22.75</v>
      </c>
    </row>
    <row r="26" spans="1:8" x14ac:dyDescent="0.3">
      <c r="A26" s="14" t="s">
        <v>171</v>
      </c>
      <c r="B26" s="14" t="s">
        <v>18</v>
      </c>
      <c r="C26" s="15">
        <v>7.91</v>
      </c>
      <c r="D26" s="14">
        <v>3</v>
      </c>
      <c r="E26" s="23">
        <f t="shared" si="0"/>
        <v>23.73</v>
      </c>
      <c r="F26" s="16">
        <v>0</v>
      </c>
      <c r="G26" s="23">
        <f t="shared" si="1"/>
        <v>0</v>
      </c>
      <c r="H26" s="23">
        <f t="shared" si="2"/>
        <v>23.73</v>
      </c>
    </row>
    <row r="27" spans="1:8" x14ac:dyDescent="0.3">
      <c r="A27" s="14" t="s">
        <v>201</v>
      </c>
      <c r="B27" s="14" t="s">
        <v>18</v>
      </c>
      <c r="C27" s="15">
        <v>4.24</v>
      </c>
      <c r="D27" s="14">
        <v>9.6</v>
      </c>
      <c r="E27" s="23">
        <f t="shared" si="0"/>
        <v>40.700000000000003</v>
      </c>
      <c r="F27" s="16">
        <v>0</v>
      </c>
      <c r="G27" s="23">
        <f t="shared" si="1"/>
        <v>0</v>
      </c>
      <c r="H27" s="23">
        <f t="shared" si="2"/>
        <v>40.700000000000003</v>
      </c>
    </row>
    <row r="28" spans="1:8" x14ac:dyDescent="0.3">
      <c r="A28" s="14" t="s">
        <v>202</v>
      </c>
      <c r="B28" s="14" t="s">
        <v>18</v>
      </c>
      <c r="C28" s="15">
        <v>4.28</v>
      </c>
      <c r="D28" s="14">
        <v>6</v>
      </c>
      <c r="E28" s="23">
        <f t="shared" si="0"/>
        <v>25.68</v>
      </c>
      <c r="F28" s="16">
        <v>0</v>
      </c>
      <c r="G28" s="23">
        <f t="shared" si="1"/>
        <v>0</v>
      </c>
      <c r="H28" s="23">
        <f t="shared" si="2"/>
        <v>25.68</v>
      </c>
    </row>
    <row r="29" spans="1:8" x14ac:dyDescent="0.3">
      <c r="A29" s="14" t="s">
        <v>203</v>
      </c>
      <c r="B29" s="14" t="s">
        <v>18</v>
      </c>
      <c r="C29" s="15">
        <v>8.1300000000000008</v>
      </c>
      <c r="D29" s="14">
        <v>1.5</v>
      </c>
      <c r="E29" s="23">
        <f t="shared" si="0"/>
        <v>12.2</v>
      </c>
      <c r="F29" s="16">
        <v>0</v>
      </c>
      <c r="G29" s="23">
        <f t="shared" si="1"/>
        <v>0</v>
      </c>
      <c r="H29" s="23">
        <f t="shared" si="2"/>
        <v>12.2</v>
      </c>
    </row>
    <row r="30" spans="1:8" x14ac:dyDescent="0.3">
      <c r="A30" s="14" t="s">
        <v>175</v>
      </c>
      <c r="B30" s="14" t="s">
        <v>18</v>
      </c>
      <c r="C30" s="15">
        <v>2.54</v>
      </c>
      <c r="D30" s="14">
        <v>7.5</v>
      </c>
      <c r="E30" s="23">
        <f t="shared" si="0"/>
        <v>19.05</v>
      </c>
      <c r="F30" s="16">
        <v>0</v>
      </c>
      <c r="G30" s="23">
        <f t="shared" si="1"/>
        <v>0</v>
      </c>
      <c r="H30" s="23">
        <f t="shared" si="2"/>
        <v>19.05</v>
      </c>
    </row>
    <row r="31" spans="1:8" x14ac:dyDescent="0.3">
      <c r="A31" s="13" t="s">
        <v>27</v>
      </c>
      <c r="C31" s="23"/>
      <c r="E31" s="23"/>
    </row>
    <row r="32" spans="1:8" x14ac:dyDescent="0.3">
      <c r="A32" s="14" t="s">
        <v>421</v>
      </c>
      <c r="B32" s="14" t="s">
        <v>18</v>
      </c>
      <c r="C32" s="15">
        <v>1.1299999999999999</v>
      </c>
      <c r="D32" s="14">
        <v>8</v>
      </c>
      <c r="E32" s="23">
        <f>ROUND(C32*D32,2)</f>
        <v>9.0399999999999991</v>
      </c>
      <c r="F32" s="16">
        <v>0</v>
      </c>
      <c r="G32" s="23">
        <f>ROUND(E32*F32,2)</f>
        <v>0</v>
      </c>
      <c r="H32" s="23">
        <f>ROUND(E32-G32,2)</f>
        <v>9.0399999999999991</v>
      </c>
    </row>
    <row r="33" spans="1:8" x14ac:dyDescent="0.3">
      <c r="A33" s="14" t="s">
        <v>450</v>
      </c>
      <c r="B33" s="14" t="s">
        <v>18</v>
      </c>
      <c r="C33" s="15">
        <v>3.02</v>
      </c>
      <c r="D33" s="14">
        <v>0.6</v>
      </c>
      <c r="E33" s="23">
        <f>ROUND(C33*D33,2)</f>
        <v>1.81</v>
      </c>
      <c r="F33" s="16">
        <v>0</v>
      </c>
      <c r="G33" s="23">
        <f>ROUND(E33*F33,2)</f>
        <v>0</v>
      </c>
      <c r="H33" s="23">
        <f>ROUND(E33-G33,2)</f>
        <v>1.81</v>
      </c>
    </row>
    <row r="34" spans="1:8" x14ac:dyDescent="0.3">
      <c r="A34" s="13" t="s">
        <v>30</v>
      </c>
      <c r="C34" s="23"/>
      <c r="E34" s="23"/>
    </row>
    <row r="35" spans="1:8" x14ac:dyDescent="0.3">
      <c r="A35" s="14" t="s">
        <v>31</v>
      </c>
      <c r="B35" s="14" t="s">
        <v>32</v>
      </c>
      <c r="C35" s="15">
        <v>0.24</v>
      </c>
      <c r="D35" s="14">
        <v>33</v>
      </c>
      <c r="E35" s="23">
        <f>ROUND(C35*D35,2)</f>
        <v>7.92</v>
      </c>
      <c r="F35" s="16">
        <v>0</v>
      </c>
      <c r="G35" s="23">
        <f>ROUND(E35*F35,2)</f>
        <v>0</v>
      </c>
      <c r="H35" s="23">
        <f>ROUND(E35-G35,2)</f>
        <v>7.92</v>
      </c>
    </row>
    <row r="36" spans="1:8" x14ac:dyDescent="0.3">
      <c r="A36" s="13" t="s">
        <v>33</v>
      </c>
      <c r="C36" s="23"/>
      <c r="E36" s="23"/>
    </row>
    <row r="37" spans="1:8" x14ac:dyDescent="0.3">
      <c r="A37" s="14" t="s">
        <v>316</v>
      </c>
      <c r="B37" s="14" t="s">
        <v>29</v>
      </c>
      <c r="C37" s="15">
        <v>1.3</v>
      </c>
      <c r="D37" s="14">
        <v>65</v>
      </c>
      <c r="E37" s="23">
        <f>ROUND(C37*D37,2)</f>
        <v>84.5</v>
      </c>
      <c r="F37" s="16">
        <v>0</v>
      </c>
      <c r="G37" s="23">
        <f>ROUND(E37*F37,2)</f>
        <v>0</v>
      </c>
      <c r="H37" s="23">
        <f>ROUND(E37-G37,2)</f>
        <v>84.5</v>
      </c>
    </row>
    <row r="38" spans="1:8" x14ac:dyDescent="0.3">
      <c r="A38" s="14" t="s">
        <v>177</v>
      </c>
      <c r="B38" s="14" t="s">
        <v>178</v>
      </c>
      <c r="C38" s="15">
        <v>0.28999999999999998</v>
      </c>
      <c r="D38" s="14">
        <v>77</v>
      </c>
      <c r="E38" s="23">
        <f>ROUND(C38*D38,2)</f>
        <v>22.33</v>
      </c>
      <c r="F38" s="16">
        <v>0</v>
      </c>
      <c r="G38" s="23">
        <f>ROUND(E38*F38,2)</f>
        <v>0</v>
      </c>
      <c r="H38" s="23">
        <f>ROUND(E38-G38,2)</f>
        <v>22.33</v>
      </c>
    </row>
    <row r="39" spans="1:8" x14ac:dyDescent="0.3">
      <c r="A39" s="14" t="s">
        <v>204</v>
      </c>
      <c r="B39" s="14" t="s">
        <v>29</v>
      </c>
      <c r="C39" s="15">
        <v>1.3</v>
      </c>
      <c r="D39" s="14">
        <v>12</v>
      </c>
      <c r="E39" s="23">
        <f>ROUND(C39*D39,2)</f>
        <v>15.6</v>
      </c>
      <c r="F39" s="16">
        <v>0</v>
      </c>
      <c r="G39" s="23">
        <f>ROUND(E39*F39,2)</f>
        <v>0</v>
      </c>
      <c r="H39" s="23">
        <f>ROUND(E39-G39,2)</f>
        <v>15.6</v>
      </c>
    </row>
    <row r="40" spans="1:8" x14ac:dyDescent="0.3">
      <c r="A40" s="13" t="s">
        <v>114</v>
      </c>
      <c r="C40" s="23"/>
      <c r="E40" s="23"/>
    </row>
    <row r="41" spans="1:8" x14ac:dyDescent="0.3">
      <c r="A41" s="14" t="s">
        <v>181</v>
      </c>
      <c r="B41" s="14" t="s">
        <v>26</v>
      </c>
      <c r="C41" s="15">
        <v>1.34</v>
      </c>
      <c r="D41" s="14">
        <v>1.5</v>
      </c>
      <c r="E41" s="23">
        <f>ROUND(C41*D41,2)</f>
        <v>2.0099999999999998</v>
      </c>
      <c r="F41" s="16">
        <v>0</v>
      </c>
      <c r="G41" s="23">
        <f>ROUND(E41*F41,2)</f>
        <v>0</v>
      </c>
      <c r="H41" s="23">
        <f>ROUND(E41-G41,2)</f>
        <v>2.0099999999999998</v>
      </c>
    </row>
    <row r="42" spans="1:8" x14ac:dyDescent="0.3">
      <c r="A42" s="14" t="s">
        <v>180</v>
      </c>
      <c r="B42" s="14" t="s">
        <v>26</v>
      </c>
      <c r="C42" s="15">
        <v>5</v>
      </c>
      <c r="D42" s="14">
        <v>0.5</v>
      </c>
      <c r="E42" s="23">
        <f>ROUND(C42*D42,2)</f>
        <v>2.5</v>
      </c>
      <c r="F42" s="16">
        <v>0</v>
      </c>
      <c r="G42" s="23">
        <f>ROUND(E42*F42,2)</f>
        <v>0</v>
      </c>
      <c r="H42" s="23">
        <f>ROUND(E42-G42,2)</f>
        <v>2.5</v>
      </c>
    </row>
    <row r="43" spans="1:8" x14ac:dyDescent="0.3">
      <c r="A43" s="14" t="s">
        <v>183</v>
      </c>
      <c r="B43" s="14" t="s">
        <v>26</v>
      </c>
      <c r="C43" s="15">
        <v>2.86</v>
      </c>
      <c r="D43" s="14">
        <v>4</v>
      </c>
      <c r="E43" s="23">
        <f>ROUND(C43*D43,2)</f>
        <v>11.44</v>
      </c>
      <c r="F43" s="16">
        <v>0</v>
      </c>
      <c r="G43" s="23">
        <f>ROUND(E43*F43,2)</f>
        <v>0</v>
      </c>
      <c r="H43" s="23">
        <f>ROUND(E43-G43,2)</f>
        <v>11.44</v>
      </c>
    </row>
    <row r="44" spans="1:8" x14ac:dyDescent="0.3">
      <c r="A44" s="14" t="s">
        <v>115</v>
      </c>
      <c r="B44" s="14" t="s">
        <v>26</v>
      </c>
      <c r="C44" s="15">
        <v>3.3</v>
      </c>
      <c r="D44" s="14">
        <v>0.1</v>
      </c>
      <c r="E44" s="23">
        <f>ROUND(C44*D44,2)</f>
        <v>0.33</v>
      </c>
      <c r="F44" s="16">
        <v>0</v>
      </c>
      <c r="G44" s="23">
        <f>ROUND(E44*F44,2)</f>
        <v>0</v>
      </c>
      <c r="H44" s="23">
        <f>ROUND(E44-G44,2)</f>
        <v>0.33</v>
      </c>
    </row>
    <row r="45" spans="1:8" x14ac:dyDescent="0.3">
      <c r="A45" s="13" t="s">
        <v>61</v>
      </c>
      <c r="C45" s="23"/>
      <c r="E45" s="23"/>
    </row>
    <row r="46" spans="1:8" x14ac:dyDescent="0.3">
      <c r="A46" s="14" t="s">
        <v>184</v>
      </c>
      <c r="B46" s="14" t="s">
        <v>21</v>
      </c>
      <c r="C46" s="15">
        <v>8</v>
      </c>
      <c r="D46" s="14">
        <v>6.77</v>
      </c>
      <c r="E46" s="23">
        <f>ROUND(C46*D46,2)</f>
        <v>54.16</v>
      </c>
      <c r="F46" s="16">
        <v>0</v>
      </c>
      <c r="G46" s="23">
        <f>ROUND(E46*F46,2)</f>
        <v>0</v>
      </c>
      <c r="H46" s="23">
        <f>ROUND(E46-G46,2)</f>
        <v>54.16</v>
      </c>
    </row>
    <row r="47" spans="1:8" x14ac:dyDescent="0.3">
      <c r="A47" s="13" t="s">
        <v>131</v>
      </c>
      <c r="C47" s="23"/>
      <c r="E47" s="23"/>
    </row>
    <row r="48" spans="1:8" x14ac:dyDescent="0.3">
      <c r="A48" s="14" t="s">
        <v>185</v>
      </c>
      <c r="B48" s="14" t="s">
        <v>124</v>
      </c>
      <c r="C48" s="15">
        <v>0.35</v>
      </c>
      <c r="D48" s="14">
        <v>160</v>
      </c>
      <c r="E48" s="23">
        <f>ROUND(C48*D48,2)</f>
        <v>56</v>
      </c>
      <c r="F48" s="16">
        <v>0</v>
      </c>
      <c r="G48" s="23">
        <f>ROUND(E48*F48,2)</f>
        <v>0</v>
      </c>
      <c r="H48" s="23">
        <f>ROUND(E48-G48,2)</f>
        <v>56</v>
      </c>
    </row>
    <row r="49" spans="1:8" x14ac:dyDescent="0.3">
      <c r="A49" s="13" t="s">
        <v>186</v>
      </c>
      <c r="C49" s="23"/>
      <c r="E49" s="23"/>
    </row>
    <row r="50" spans="1:8" x14ac:dyDescent="0.3">
      <c r="A50" s="14" t="s">
        <v>187</v>
      </c>
      <c r="B50" s="14" t="s">
        <v>124</v>
      </c>
      <c r="C50" s="15">
        <v>0.4</v>
      </c>
      <c r="D50" s="14">
        <v>160</v>
      </c>
      <c r="E50" s="23">
        <f>ROUND(C50*D50,2)</f>
        <v>64</v>
      </c>
      <c r="F50" s="16">
        <v>0</v>
      </c>
      <c r="G50" s="23">
        <f>ROUND(E50*F50,2)</f>
        <v>0</v>
      </c>
      <c r="H50" s="23">
        <f>ROUND(E50-G50,2)</f>
        <v>64</v>
      </c>
    </row>
    <row r="51" spans="1:8" x14ac:dyDescent="0.3">
      <c r="A51" s="13" t="s">
        <v>99</v>
      </c>
      <c r="C51" s="23"/>
      <c r="E51" s="23"/>
    </row>
    <row r="52" spans="1:8" x14ac:dyDescent="0.3">
      <c r="A52" s="14" t="s">
        <v>188</v>
      </c>
      <c r="B52" s="14" t="s">
        <v>48</v>
      </c>
      <c r="C52" s="15">
        <v>4.5</v>
      </c>
      <c r="D52" s="14">
        <v>0.5</v>
      </c>
      <c r="E52" s="23">
        <f>ROUND(C52*D52,2)</f>
        <v>2.25</v>
      </c>
      <c r="F52" s="16">
        <v>0</v>
      </c>
      <c r="G52" s="23">
        <f>ROUND(E52*F52,2)</f>
        <v>0</v>
      </c>
      <c r="H52" s="23">
        <f>ROUND(E52-G52,2)</f>
        <v>2.25</v>
      </c>
    </row>
    <row r="53" spans="1:8" x14ac:dyDescent="0.3">
      <c r="A53" s="13" t="s">
        <v>116</v>
      </c>
      <c r="C53" s="23"/>
      <c r="E53" s="23"/>
    </row>
    <row r="54" spans="1:8" x14ac:dyDescent="0.3">
      <c r="A54" s="14" t="s">
        <v>189</v>
      </c>
      <c r="B54" s="14" t="s">
        <v>48</v>
      </c>
      <c r="C54" s="15">
        <v>8</v>
      </c>
      <c r="D54" s="14">
        <v>1</v>
      </c>
      <c r="E54" s="23">
        <f>ROUND(C54*D54,2)</f>
        <v>8</v>
      </c>
      <c r="F54" s="16">
        <v>0</v>
      </c>
      <c r="G54" s="23">
        <f>ROUND(E54*F54,2)</f>
        <v>0</v>
      </c>
      <c r="H54" s="23">
        <f>ROUND(E54-G54,2)</f>
        <v>8</v>
      </c>
    </row>
    <row r="55" spans="1:8" x14ac:dyDescent="0.3">
      <c r="A55" s="13" t="s">
        <v>118</v>
      </c>
      <c r="C55" s="23"/>
      <c r="E55" s="23"/>
    </row>
    <row r="56" spans="1:8" x14ac:dyDescent="0.3">
      <c r="A56" s="14" t="s">
        <v>119</v>
      </c>
      <c r="B56" s="14" t="s">
        <v>48</v>
      </c>
      <c r="C56" s="15">
        <v>10</v>
      </c>
      <c r="D56" s="14">
        <v>0.33300000000000002</v>
      </c>
      <c r="E56" s="23">
        <f>ROUND(C56*D56,2)</f>
        <v>3.33</v>
      </c>
      <c r="F56" s="16">
        <v>0</v>
      </c>
      <c r="G56" s="23">
        <f>ROUND(E56*F56,2)</f>
        <v>0</v>
      </c>
      <c r="H56" s="23">
        <f>ROUND(E56-G56,2)</f>
        <v>3.33</v>
      </c>
    </row>
    <row r="57" spans="1:8" x14ac:dyDescent="0.3">
      <c r="A57" s="13" t="s">
        <v>37</v>
      </c>
      <c r="C57" s="23"/>
      <c r="E57" s="23"/>
    </row>
    <row r="58" spans="1:8" x14ac:dyDescent="0.3">
      <c r="A58" s="14" t="s">
        <v>38</v>
      </c>
      <c r="B58" s="14" t="s">
        <v>39</v>
      </c>
      <c r="C58" s="15">
        <v>17.940000000000001</v>
      </c>
      <c r="D58" s="14">
        <v>0.52810000000000001</v>
      </c>
      <c r="E58" s="23">
        <f>ROUND(C58*D58,2)</f>
        <v>9.4700000000000006</v>
      </c>
      <c r="F58" s="16">
        <v>0</v>
      </c>
      <c r="G58" s="23">
        <f>ROUND(E58*F58,2)</f>
        <v>0</v>
      </c>
      <c r="H58" s="23">
        <f>ROUND(E58-G58,2)</f>
        <v>9.4700000000000006</v>
      </c>
    </row>
    <row r="59" spans="1:8" x14ac:dyDescent="0.3">
      <c r="A59" s="14" t="s">
        <v>134</v>
      </c>
      <c r="B59" s="14" t="s">
        <v>39</v>
      </c>
      <c r="C59" s="15">
        <v>17.940000000000001</v>
      </c>
      <c r="D59" s="14">
        <v>0.11</v>
      </c>
      <c r="E59" s="23">
        <f>ROUND(C59*D59,2)</f>
        <v>1.97</v>
      </c>
      <c r="F59" s="16">
        <v>0</v>
      </c>
      <c r="G59" s="23">
        <f>ROUND(E59*F59,2)</f>
        <v>0</v>
      </c>
      <c r="H59" s="23">
        <f>ROUND(E59-G59,2)</f>
        <v>1.97</v>
      </c>
    </row>
    <row r="60" spans="1:8" x14ac:dyDescent="0.3">
      <c r="A60" s="13" t="s">
        <v>40</v>
      </c>
      <c r="C60" s="23"/>
      <c r="E60" s="23"/>
    </row>
    <row r="61" spans="1:8" x14ac:dyDescent="0.3">
      <c r="A61" s="14" t="s">
        <v>41</v>
      </c>
      <c r="B61" s="14" t="s">
        <v>39</v>
      </c>
      <c r="C61" s="15">
        <v>9.06</v>
      </c>
      <c r="D61" s="14">
        <v>1.125</v>
      </c>
      <c r="E61" s="23">
        <f>ROUND(C61*D61,2)</f>
        <v>10.19</v>
      </c>
      <c r="F61" s="16">
        <v>0</v>
      </c>
      <c r="G61" s="23">
        <f>ROUND(E61*F61,2)</f>
        <v>0</v>
      </c>
      <c r="H61" s="23">
        <f>ROUND(E61-G61,2)</f>
        <v>10.19</v>
      </c>
    </row>
    <row r="62" spans="1:8" x14ac:dyDescent="0.3">
      <c r="A62" s="14" t="s">
        <v>42</v>
      </c>
      <c r="B62" s="14" t="s">
        <v>39</v>
      </c>
      <c r="C62" s="15">
        <v>9.06</v>
      </c>
      <c r="D62" s="14">
        <v>3.7499999999999999E-2</v>
      </c>
      <c r="E62" s="23">
        <f>ROUND(C62*D62,2)</f>
        <v>0.34</v>
      </c>
      <c r="F62" s="16">
        <v>0</v>
      </c>
      <c r="G62" s="23">
        <f>ROUND(E62*F62,2)</f>
        <v>0</v>
      </c>
      <c r="H62" s="23">
        <f>ROUND(E62-G62,2)</f>
        <v>0.34</v>
      </c>
    </row>
    <row r="63" spans="1:8" x14ac:dyDescent="0.3">
      <c r="A63" s="13" t="s">
        <v>43</v>
      </c>
      <c r="C63" s="23"/>
      <c r="E63" s="23"/>
    </row>
    <row r="64" spans="1:8" x14ac:dyDescent="0.3">
      <c r="A64" s="14" t="s">
        <v>41</v>
      </c>
      <c r="B64" s="14" t="s">
        <v>39</v>
      </c>
      <c r="C64" s="15">
        <v>9.06</v>
      </c>
      <c r="D64" s="14">
        <v>0.25</v>
      </c>
      <c r="E64" s="23">
        <f>ROUND(C64*D64,2)</f>
        <v>2.27</v>
      </c>
      <c r="F64" s="16">
        <v>0</v>
      </c>
      <c r="G64" s="23">
        <f>ROUND(E64*F64,2)</f>
        <v>0</v>
      </c>
      <c r="H64" s="23">
        <f>ROUND(E64-G64,2)</f>
        <v>2.27</v>
      </c>
    </row>
    <row r="65" spans="1:8" x14ac:dyDescent="0.3">
      <c r="A65" s="14" t="s">
        <v>42</v>
      </c>
      <c r="B65" s="14" t="s">
        <v>39</v>
      </c>
      <c r="C65" s="15">
        <v>9.06</v>
      </c>
      <c r="D65" s="14">
        <v>7.8600000000000003E-2</v>
      </c>
      <c r="E65" s="23">
        <f>ROUND(C65*D65,2)</f>
        <v>0.71</v>
      </c>
      <c r="F65" s="16">
        <v>0</v>
      </c>
      <c r="G65" s="23">
        <f>ROUND(E65*F65,2)</f>
        <v>0</v>
      </c>
      <c r="H65" s="23">
        <f>ROUND(E65-G65,2)</f>
        <v>0.71</v>
      </c>
    </row>
    <row r="66" spans="1:8" x14ac:dyDescent="0.3">
      <c r="A66" s="13" t="s">
        <v>100</v>
      </c>
      <c r="C66" s="23"/>
      <c r="E66" s="23"/>
    </row>
    <row r="67" spans="1:8" x14ac:dyDescent="0.3">
      <c r="A67" s="14" t="s">
        <v>41</v>
      </c>
      <c r="B67" s="14" t="s">
        <v>39</v>
      </c>
      <c r="C67" s="15">
        <v>9.06</v>
      </c>
      <c r="D67" s="14">
        <v>0.7</v>
      </c>
      <c r="E67" s="23">
        <f>ROUND(C67*D67,2)</f>
        <v>6.34</v>
      </c>
      <c r="F67" s="16">
        <v>0</v>
      </c>
      <c r="G67" s="23">
        <f>ROUND(E67*F67,2)</f>
        <v>0</v>
      </c>
      <c r="H67" s="23">
        <f>ROUND(E67-G67,2)</f>
        <v>6.34</v>
      </c>
    </row>
    <row r="68" spans="1:8" x14ac:dyDescent="0.3">
      <c r="A68" s="14" t="s">
        <v>44</v>
      </c>
      <c r="B68" s="14" t="s">
        <v>39</v>
      </c>
      <c r="C68" s="15">
        <v>17.95</v>
      </c>
      <c r="D68" s="14">
        <v>0.47960000000000003</v>
      </c>
      <c r="E68" s="23">
        <f>ROUND(C68*D68,2)</f>
        <v>8.61</v>
      </c>
      <c r="F68" s="16">
        <v>0</v>
      </c>
      <c r="G68" s="23">
        <f>ROUND(E68*F68,2)</f>
        <v>0</v>
      </c>
      <c r="H68" s="23">
        <f>ROUND(E68-G68,2)</f>
        <v>8.61</v>
      </c>
    </row>
    <row r="69" spans="1:8" x14ac:dyDescent="0.3">
      <c r="A69" s="13" t="s">
        <v>45</v>
      </c>
      <c r="C69" s="23"/>
      <c r="E69" s="23"/>
    </row>
    <row r="70" spans="1:8" x14ac:dyDescent="0.3">
      <c r="A70" s="14" t="s">
        <v>38</v>
      </c>
      <c r="B70" s="14" t="s">
        <v>19</v>
      </c>
      <c r="C70" s="15">
        <v>3.44</v>
      </c>
      <c r="D70" s="14">
        <v>7.4504999999999999</v>
      </c>
      <c r="E70" s="23">
        <f>ROUND(C70*D70,2)</f>
        <v>25.63</v>
      </c>
      <c r="F70" s="16">
        <v>0</v>
      </c>
      <c r="G70" s="23">
        <f>ROUND(E70*F70,2)</f>
        <v>0</v>
      </c>
      <c r="H70" s="23">
        <f>ROUND(E70-G70,2)</f>
        <v>25.63</v>
      </c>
    </row>
    <row r="71" spans="1:8" x14ac:dyDescent="0.3">
      <c r="A71" s="14" t="s">
        <v>134</v>
      </c>
      <c r="B71" s="14" t="s">
        <v>19</v>
      </c>
      <c r="C71" s="15">
        <v>3.44</v>
      </c>
      <c r="D71" s="14">
        <v>2.4064000000000001</v>
      </c>
      <c r="E71" s="23">
        <f>ROUND(C71*D71,2)</f>
        <v>8.2799999999999994</v>
      </c>
      <c r="F71" s="16">
        <v>0</v>
      </c>
      <c r="G71" s="23">
        <f>ROUND(E71*F71,2)</f>
        <v>0</v>
      </c>
      <c r="H71" s="23">
        <f>ROUND(E71-G71,2)</f>
        <v>8.2799999999999994</v>
      </c>
    </row>
    <row r="72" spans="1:8" x14ac:dyDescent="0.3">
      <c r="A72" s="14" t="s">
        <v>190</v>
      </c>
      <c r="B72" s="14" t="s">
        <v>19</v>
      </c>
      <c r="C72" s="15">
        <v>3.44</v>
      </c>
      <c r="D72" s="14">
        <v>18.736499999999999</v>
      </c>
      <c r="E72" s="23">
        <f>ROUND(C72*D72,2)</f>
        <v>64.45</v>
      </c>
      <c r="F72" s="16">
        <v>0</v>
      </c>
      <c r="G72" s="23">
        <f>ROUND(E72*F72,2)</f>
        <v>0</v>
      </c>
      <c r="H72" s="23">
        <f>ROUND(E72-G72,2)</f>
        <v>64.45</v>
      </c>
    </row>
    <row r="73" spans="1:8" x14ac:dyDescent="0.3">
      <c r="A73" s="13" t="s">
        <v>47</v>
      </c>
      <c r="C73" s="23"/>
      <c r="E73" s="23"/>
    </row>
    <row r="74" spans="1:8" x14ac:dyDescent="0.3">
      <c r="A74" s="14" t="s">
        <v>42</v>
      </c>
      <c r="B74" s="14" t="s">
        <v>48</v>
      </c>
      <c r="C74" s="15">
        <v>10.26</v>
      </c>
      <c r="D74" s="14">
        <v>1</v>
      </c>
      <c r="E74" s="23">
        <f>ROUND(C74*D74,2)</f>
        <v>10.26</v>
      </c>
      <c r="F74" s="16">
        <v>0</v>
      </c>
      <c r="G74" s="23">
        <f>ROUND(E74*F74,2)</f>
        <v>0</v>
      </c>
      <c r="H74" s="23">
        <f t="shared" ref="H74:H80" si="3">ROUND(E74-G74,2)</f>
        <v>10.26</v>
      </c>
    </row>
    <row r="75" spans="1:8" x14ac:dyDescent="0.3">
      <c r="A75" s="14" t="s">
        <v>38</v>
      </c>
      <c r="B75" s="14" t="s">
        <v>48</v>
      </c>
      <c r="C75" s="15">
        <v>5.39</v>
      </c>
      <c r="D75" s="14">
        <v>1</v>
      </c>
      <c r="E75" s="23">
        <f>ROUND(C75*D75,2)</f>
        <v>5.39</v>
      </c>
      <c r="F75" s="16">
        <v>0</v>
      </c>
      <c r="G75" s="23">
        <f>ROUND(E75*F75,2)</f>
        <v>0</v>
      </c>
      <c r="H75" s="23">
        <f t="shared" si="3"/>
        <v>5.39</v>
      </c>
    </row>
    <row r="76" spans="1:8" x14ac:dyDescent="0.3">
      <c r="A76" s="14" t="s">
        <v>134</v>
      </c>
      <c r="B76" s="14" t="s">
        <v>48</v>
      </c>
      <c r="C76" s="15">
        <v>6.42</v>
      </c>
      <c r="D76" s="14">
        <v>1</v>
      </c>
      <c r="E76" s="23">
        <f>ROUND(C76*D76,2)</f>
        <v>6.42</v>
      </c>
      <c r="F76" s="16">
        <v>0</v>
      </c>
      <c r="G76" s="23">
        <f>ROUND(E76*F76,2)</f>
        <v>0</v>
      </c>
      <c r="H76" s="23">
        <f t="shared" si="3"/>
        <v>6.42</v>
      </c>
    </row>
    <row r="77" spans="1:8" x14ac:dyDescent="0.3">
      <c r="A77" s="14" t="s">
        <v>190</v>
      </c>
      <c r="B77" s="14" t="s">
        <v>48</v>
      </c>
      <c r="C77" s="15">
        <v>13.96</v>
      </c>
      <c r="D77" s="14">
        <v>1</v>
      </c>
      <c r="E77" s="23">
        <f>ROUND(C77*D77,2)</f>
        <v>13.96</v>
      </c>
      <c r="F77" s="16">
        <v>0</v>
      </c>
      <c r="G77" s="23">
        <f>ROUND(E77*F77,2)</f>
        <v>0</v>
      </c>
      <c r="H77" s="23">
        <f t="shared" si="3"/>
        <v>13.96</v>
      </c>
    </row>
    <row r="78" spans="1:8" x14ac:dyDescent="0.3">
      <c r="A78" s="9" t="s">
        <v>49</v>
      </c>
      <c r="B78" s="9" t="s">
        <v>48</v>
      </c>
      <c r="C78" s="10">
        <v>31.8</v>
      </c>
      <c r="D78" s="9">
        <v>1</v>
      </c>
      <c r="E78" s="22">
        <f>ROUND(C78*D78,2)</f>
        <v>31.8</v>
      </c>
      <c r="F78" s="11">
        <v>0</v>
      </c>
      <c r="G78" s="22">
        <f>ROUND(E78*F78,2)</f>
        <v>0</v>
      </c>
      <c r="H78" s="22">
        <f t="shared" si="3"/>
        <v>31.8</v>
      </c>
    </row>
    <row r="79" spans="1:8" x14ac:dyDescent="0.3">
      <c r="A79" s="7" t="s">
        <v>50</v>
      </c>
      <c r="C79" s="23"/>
      <c r="E79" s="23">
        <f>SUM(E12:E78)</f>
        <v>1035.0200000000004</v>
      </c>
      <c r="G79" s="12">
        <f>SUM(G12:G78)</f>
        <v>0</v>
      </c>
      <c r="H79" s="12">
        <f t="shared" si="3"/>
        <v>1035.02</v>
      </c>
    </row>
    <row r="80" spans="1:8" x14ac:dyDescent="0.3">
      <c r="A80" s="7" t="s">
        <v>51</v>
      </c>
      <c r="C80" s="23"/>
      <c r="E80" s="23">
        <f>+E8-E79</f>
        <v>44.979999999999563</v>
      </c>
      <c r="G80" s="12">
        <f>+G8-G79</f>
        <v>0</v>
      </c>
      <c r="H80" s="12">
        <f t="shared" si="3"/>
        <v>44.98</v>
      </c>
    </row>
    <row r="81" spans="1:8" x14ac:dyDescent="0.3">
      <c r="A81" t="s">
        <v>12</v>
      </c>
      <c r="C81" s="23"/>
      <c r="E81" s="23"/>
    </row>
    <row r="82" spans="1:8" x14ac:dyDescent="0.3">
      <c r="A82" s="7" t="s">
        <v>52</v>
      </c>
      <c r="C82" s="23"/>
      <c r="E82" s="23"/>
    </row>
    <row r="83" spans="1:8" x14ac:dyDescent="0.3">
      <c r="A83" s="14" t="s">
        <v>42</v>
      </c>
      <c r="B83" s="14" t="s">
        <v>48</v>
      </c>
      <c r="C83" s="15">
        <v>29.37</v>
      </c>
      <c r="D83" s="14">
        <v>1</v>
      </c>
      <c r="E83" s="23">
        <f>ROUND(C83*D83,2)</f>
        <v>29.37</v>
      </c>
      <c r="F83" s="16">
        <v>0</v>
      </c>
      <c r="G83" s="23">
        <f>ROUND(E83*F83,2)</f>
        <v>0</v>
      </c>
      <c r="H83" s="23">
        <f t="shared" ref="H83:H89" si="4">ROUND(E83-G83,2)</f>
        <v>29.37</v>
      </c>
    </row>
    <row r="84" spans="1:8" x14ac:dyDescent="0.3">
      <c r="A84" s="14" t="s">
        <v>38</v>
      </c>
      <c r="B84" s="14" t="s">
        <v>48</v>
      </c>
      <c r="C84" s="15">
        <v>41.59</v>
      </c>
      <c r="D84" s="14">
        <v>1</v>
      </c>
      <c r="E84" s="23">
        <f>ROUND(C84*D84,2)</f>
        <v>41.59</v>
      </c>
      <c r="F84" s="16">
        <v>0</v>
      </c>
      <c r="G84" s="23">
        <f>ROUND(E84*F84,2)</f>
        <v>0</v>
      </c>
      <c r="H84" s="23">
        <f t="shared" si="4"/>
        <v>41.59</v>
      </c>
    </row>
    <row r="85" spans="1:8" x14ac:dyDescent="0.3">
      <c r="A85" s="14" t="s">
        <v>134</v>
      </c>
      <c r="B85" s="14" t="s">
        <v>48</v>
      </c>
      <c r="C85" s="15">
        <v>30.72</v>
      </c>
      <c r="D85" s="14">
        <v>1</v>
      </c>
      <c r="E85" s="23">
        <f>ROUND(C85*D85,2)</f>
        <v>30.72</v>
      </c>
      <c r="F85" s="16">
        <v>0</v>
      </c>
      <c r="G85" s="23">
        <f>ROUND(E85*F85,2)</f>
        <v>0</v>
      </c>
      <c r="H85" s="23">
        <f t="shared" si="4"/>
        <v>30.72</v>
      </c>
    </row>
    <row r="86" spans="1:8" x14ac:dyDescent="0.3">
      <c r="A86" s="9" t="s">
        <v>190</v>
      </c>
      <c r="B86" s="9" t="s">
        <v>48</v>
      </c>
      <c r="C86" s="10">
        <v>92.02</v>
      </c>
      <c r="D86" s="9">
        <v>1</v>
      </c>
      <c r="E86" s="22">
        <f>ROUND(C86*D86,2)</f>
        <v>92.02</v>
      </c>
      <c r="F86" s="11">
        <v>0</v>
      </c>
      <c r="G86" s="22">
        <f>ROUND(E86*F86,2)</f>
        <v>0</v>
      </c>
      <c r="H86" s="22">
        <f t="shared" si="4"/>
        <v>92.02</v>
      </c>
    </row>
    <row r="87" spans="1:8" x14ac:dyDescent="0.3">
      <c r="A87" s="7" t="s">
        <v>53</v>
      </c>
      <c r="C87" s="23"/>
      <c r="E87" s="23">
        <f>SUM(E83:E86)</f>
        <v>193.7</v>
      </c>
      <c r="G87" s="12">
        <f>SUM(G83:G86)</f>
        <v>0</v>
      </c>
      <c r="H87" s="12">
        <f t="shared" si="4"/>
        <v>193.7</v>
      </c>
    </row>
    <row r="88" spans="1:8" x14ac:dyDescent="0.3">
      <c r="A88" s="7" t="s">
        <v>54</v>
      </c>
      <c r="C88" s="23"/>
      <c r="E88" s="23">
        <f>+E79+E87</f>
        <v>1228.7200000000005</v>
      </c>
      <c r="G88" s="12">
        <f>+G79+G87</f>
        <v>0</v>
      </c>
      <c r="H88" s="12">
        <f t="shared" si="4"/>
        <v>1228.72</v>
      </c>
    </row>
    <row r="89" spans="1:8" x14ac:dyDescent="0.3">
      <c r="A89" s="7" t="s">
        <v>55</v>
      </c>
      <c r="C89" s="23"/>
      <c r="E89" s="23">
        <f>+E8-E88</f>
        <v>-148.72000000000048</v>
      </c>
      <c r="G89" s="12">
        <f>+G8-G88</f>
        <v>0</v>
      </c>
      <c r="H89" s="12">
        <f t="shared" si="4"/>
        <v>-148.72</v>
      </c>
    </row>
    <row r="90" spans="1:8" x14ac:dyDescent="0.3">
      <c r="A90" t="s">
        <v>120</v>
      </c>
      <c r="C90" s="23"/>
      <c r="E90" s="23"/>
    </row>
    <row r="91" spans="1:8" x14ac:dyDescent="0.3">
      <c r="A91" t="s">
        <v>425</v>
      </c>
      <c r="C91" s="23"/>
      <c r="E91" s="23"/>
    </row>
    <row r="92" spans="1:8" x14ac:dyDescent="0.3">
      <c r="A92" s="7" t="s">
        <v>121</v>
      </c>
      <c r="C92" s="23"/>
      <c r="E92" s="23"/>
    </row>
    <row r="93" spans="1:8" x14ac:dyDescent="0.3">
      <c r="A93" s="7" t="s">
        <v>122</v>
      </c>
      <c r="C93" s="23"/>
      <c r="E93" s="23"/>
    </row>
    <row r="94" spans="1:8" x14ac:dyDescent="0.3">
      <c r="A94" s="7"/>
      <c r="C94" s="23"/>
      <c r="E94" s="23"/>
    </row>
    <row r="98" spans="1:8" x14ac:dyDescent="0.3">
      <c r="A98" t="str" cm="1">
        <f t="array" aca="1" ref="A98" ca="1">MID(CELL("filename",A1),FIND("]",CELL("filename",A1))+1,256)</f>
        <v>rice11</v>
      </c>
    </row>
    <row r="99" spans="1:8" x14ac:dyDescent="0.3">
      <c r="A99" s="7" t="s">
        <v>50</v>
      </c>
      <c r="E99" s="25">
        <f>VLOOKUP(A99,$A$1:$H$98,5,FALSE)</f>
        <v>1035.0200000000004</v>
      </c>
    </row>
    <row r="100" spans="1:8" x14ac:dyDescent="0.3">
      <c r="A100" s="7" t="s">
        <v>293</v>
      </c>
      <c r="E100" s="25">
        <f>VLOOKUP(A100,$A$1:$H$98,5,FALSE)</f>
        <v>193.7</v>
      </c>
    </row>
    <row r="101" spans="1:8" x14ac:dyDescent="0.3">
      <c r="A101" s="7" t="s">
        <v>294</v>
      </c>
      <c r="E101" s="25">
        <f t="shared" ref="E101:E102" si="5">VLOOKUP(A101,$A$1:$H$98,5,FALSE)</f>
        <v>1228.7200000000005</v>
      </c>
    </row>
    <row r="102" spans="1:8" x14ac:dyDescent="0.3">
      <c r="A102" s="7" t="s">
        <v>55</v>
      </c>
      <c r="E102" s="25">
        <f t="shared" si="5"/>
        <v>-148.72000000000048</v>
      </c>
    </row>
    <row r="104" spans="1:8" x14ac:dyDescent="0.3">
      <c r="A104" s="21" t="s">
        <v>255</v>
      </c>
    </row>
    <row r="105" spans="1:8" x14ac:dyDescent="0.3">
      <c r="A105" s="25">
        <f>E102</f>
        <v>-148.72000000000048</v>
      </c>
      <c r="B105" s="25">
        <f ca="1">C105-Calculator!$B$16</f>
        <v>4.6000000000000005</v>
      </c>
      <c r="C105" s="25">
        <f ca="1">D105-Calculator!$B$16</f>
        <v>4.9000000000000004</v>
      </c>
      <c r="D105" s="25">
        <f ca="1">E105-Calculator!$B$16</f>
        <v>5.2</v>
      </c>
      <c r="E105" s="25" cm="1">
        <f t="array" aca="1" ref="E105" ca="1">IF(MID(CELL("filename",A1),FIND("]",CELL("filename",A1))+1,256)=Calculator!AR2,Calculator!B15,5.5)</f>
        <v>5.5</v>
      </c>
      <c r="F105" s="25">
        <f ca="1">E105+Calculator!$B$16</f>
        <v>5.8</v>
      </c>
      <c r="G105" s="25">
        <f ca="1">F105+Calculator!$B$16</f>
        <v>6.1</v>
      </c>
      <c r="H105" s="25">
        <f ca="1">G105+Calculator!$B$16</f>
        <v>6.3999999999999995</v>
      </c>
    </row>
    <row r="106" spans="1:8" x14ac:dyDescent="0.3">
      <c r="A106">
        <f ca="1">A107-Calculator!$B$12</f>
        <v>205</v>
      </c>
      <c r="B106">
        <f t="dataTable" ref="B106:H112" dt2D="1" dtr="1" r1="C7" r2="D7" ca="1"/>
        <v>-285.72000000000048</v>
      </c>
      <c r="C106">
        <v>-224.22000000000048</v>
      </c>
      <c r="D106">
        <v>-162.72000000000048</v>
      </c>
      <c r="E106">
        <v>-101.22000000000048</v>
      </c>
      <c r="F106">
        <v>-39.720000000000482</v>
      </c>
      <c r="G106">
        <v>21.779999999999518</v>
      </c>
      <c r="H106">
        <v>83.279999999999518</v>
      </c>
    </row>
    <row r="107" spans="1:8" x14ac:dyDescent="0.3">
      <c r="A107">
        <f ca="1">A108-Calculator!$B$12</f>
        <v>210</v>
      </c>
      <c r="B107">
        <v>-262.72000000000048</v>
      </c>
      <c r="C107">
        <v>-199.72000000000048</v>
      </c>
      <c r="D107">
        <v>-136.72000000000048</v>
      </c>
      <c r="E107">
        <v>-73.720000000000482</v>
      </c>
      <c r="F107">
        <v>-10.720000000000482</v>
      </c>
      <c r="G107">
        <v>52.279999999999518</v>
      </c>
      <c r="H107">
        <v>115.27999999999952</v>
      </c>
    </row>
    <row r="108" spans="1:8" x14ac:dyDescent="0.3">
      <c r="A108">
        <f ca="1">A109-Calculator!$B$12</f>
        <v>215</v>
      </c>
      <c r="B108">
        <v>-239.72000000000048</v>
      </c>
      <c r="C108">
        <v>-175.22000000000048</v>
      </c>
      <c r="D108">
        <v>-110.72000000000048</v>
      </c>
      <c r="E108">
        <v>-46.220000000000482</v>
      </c>
      <c r="F108">
        <v>18.279999999999518</v>
      </c>
      <c r="G108">
        <v>82.779999999999518</v>
      </c>
      <c r="H108">
        <v>147.27999999999952</v>
      </c>
    </row>
    <row r="109" spans="1:8" x14ac:dyDescent="0.3">
      <c r="A109" cm="1">
        <f t="array" aca="1" ref="A109" ca="1">IF(MID(CELL("filename",A1),FIND("]",CELL("filename",A1))+1,256)=Calculator!AR2,Calculator!B11,220)</f>
        <v>220</v>
      </c>
      <c r="B109">
        <v>-216.72000000000048</v>
      </c>
      <c r="C109">
        <v>-150.72000000000048</v>
      </c>
      <c r="D109">
        <v>-84.720000000000482</v>
      </c>
      <c r="E109">
        <v>-18.720000000000482</v>
      </c>
      <c r="F109">
        <v>47.279999999999518</v>
      </c>
      <c r="G109">
        <v>113.27999999999952</v>
      </c>
      <c r="H109">
        <v>179.27999999999952</v>
      </c>
    </row>
    <row r="110" spans="1:8" x14ac:dyDescent="0.3">
      <c r="A110">
        <f ca="1">A109+Calculator!$B$12</f>
        <v>225</v>
      </c>
      <c r="B110">
        <v>-193.72000000000048</v>
      </c>
      <c r="C110">
        <v>-126.22000000000048</v>
      </c>
      <c r="D110">
        <v>-58.720000000000482</v>
      </c>
      <c r="E110">
        <v>8.779999999999518</v>
      </c>
      <c r="F110">
        <v>76.279999999999518</v>
      </c>
      <c r="G110">
        <v>143.77999999999952</v>
      </c>
      <c r="H110">
        <v>211.27999999999952</v>
      </c>
    </row>
    <row r="111" spans="1:8" x14ac:dyDescent="0.3">
      <c r="A111">
        <f ca="1">A110+Calculator!$B$12</f>
        <v>230</v>
      </c>
      <c r="B111">
        <v>-170.72000000000048</v>
      </c>
      <c r="C111">
        <v>-101.72000000000048</v>
      </c>
      <c r="D111">
        <v>-32.720000000000482</v>
      </c>
      <c r="E111">
        <v>36.279999999999518</v>
      </c>
      <c r="F111">
        <v>105.27999999999952</v>
      </c>
      <c r="G111">
        <v>174.27999999999952</v>
      </c>
      <c r="H111">
        <v>243.27999999999952</v>
      </c>
    </row>
    <row r="112" spans="1:8" x14ac:dyDescent="0.3">
      <c r="A112">
        <f ca="1">A111+Calculator!$B$12</f>
        <v>235</v>
      </c>
      <c r="B112">
        <v>-147.72000000000048</v>
      </c>
      <c r="C112">
        <v>-77.220000000000482</v>
      </c>
      <c r="D112">
        <v>-6.720000000000482</v>
      </c>
      <c r="E112">
        <v>63.779999999999518</v>
      </c>
      <c r="F112">
        <v>134.27999999999952</v>
      </c>
      <c r="G112">
        <v>204.77999999999952</v>
      </c>
      <c r="H112">
        <v>275.27999999999952</v>
      </c>
    </row>
    <row r="115" spans="1:8" x14ac:dyDescent="0.3">
      <c r="A115" s="21" t="s">
        <v>256</v>
      </c>
    </row>
    <row r="116" spans="1:8" x14ac:dyDescent="0.3">
      <c r="A116" s="25">
        <f>E102</f>
        <v>-148.72000000000048</v>
      </c>
      <c r="B116" s="25">
        <f ca="1">C116-Calculator!$B$29</f>
        <v>5.2000000000000011</v>
      </c>
      <c r="C116" s="25">
        <f ca="1">D116-Calculator!$B$29</f>
        <v>5.3000000000000007</v>
      </c>
      <c r="D116" s="25">
        <f ca="1">E116-Calculator!$B$29</f>
        <v>5.4</v>
      </c>
      <c r="E116" s="25" cm="1">
        <f t="array" aca="1" ref="E116" ca="1">IF(MID(CELL("filename",A1),FIND("]",CELL("filename",A1))+1,256)=Calculator!AS2,Calculator!B28,5.5)</f>
        <v>5.5</v>
      </c>
      <c r="F116" s="25">
        <f ca="1">E116+Calculator!$B$29</f>
        <v>5.6</v>
      </c>
      <c r="G116" s="25">
        <f ca="1">F116+Calculator!$B$29</f>
        <v>5.6999999999999993</v>
      </c>
      <c r="H116" s="25">
        <f ca="1">G116+Calculator!$B$29</f>
        <v>5.7999999999999989</v>
      </c>
    </row>
    <row r="117" spans="1:8" x14ac:dyDescent="0.3">
      <c r="A117">
        <f ca="1">A118-Calculator!$B$25</f>
        <v>205</v>
      </c>
      <c r="B117">
        <f t="dataTable" ref="B117:H123" dt2D="1" dtr="1" r1="C7" r2="D7" ca="1"/>
        <v>-162.72000000000048</v>
      </c>
      <c r="C117">
        <v>-142.22000000000048</v>
      </c>
      <c r="D117">
        <v>-121.72000000000048</v>
      </c>
      <c r="E117">
        <v>-101.22000000000048</v>
      </c>
      <c r="F117">
        <v>-80.720000000000482</v>
      </c>
      <c r="G117">
        <v>-60.220000000000482</v>
      </c>
      <c r="H117">
        <v>-39.720000000000482</v>
      </c>
    </row>
    <row r="118" spans="1:8" x14ac:dyDescent="0.3">
      <c r="A118">
        <f ca="1">A119-Calculator!$B$25</f>
        <v>210</v>
      </c>
      <c r="B118">
        <v>-136.72000000000048</v>
      </c>
      <c r="C118">
        <v>-115.72000000000048</v>
      </c>
      <c r="D118">
        <v>-94.720000000000482</v>
      </c>
      <c r="E118">
        <v>-73.720000000000482</v>
      </c>
      <c r="F118">
        <v>-52.720000000000482</v>
      </c>
      <c r="G118">
        <v>-31.720000000000482</v>
      </c>
      <c r="H118">
        <v>-10.720000000000482</v>
      </c>
    </row>
    <row r="119" spans="1:8" x14ac:dyDescent="0.3">
      <c r="A119">
        <f ca="1">A120-Calculator!$B$25</f>
        <v>215</v>
      </c>
      <c r="B119">
        <v>-110.72000000000048</v>
      </c>
      <c r="C119">
        <v>-89.220000000000482</v>
      </c>
      <c r="D119">
        <v>-67.720000000000482</v>
      </c>
      <c r="E119">
        <v>-46.220000000000482</v>
      </c>
      <c r="F119">
        <v>-24.720000000000482</v>
      </c>
      <c r="G119">
        <v>-3.220000000000482</v>
      </c>
      <c r="H119">
        <v>18.279999999999518</v>
      </c>
    </row>
    <row r="120" spans="1:8" x14ac:dyDescent="0.3">
      <c r="A120" cm="1">
        <f t="array" aca="1" ref="A120" ca="1">IF(MID(CELL("filename",A1),FIND("]",CELL("filename",A1))+1,256)=Calculator!AS2,Calculator!B24,220)</f>
        <v>220</v>
      </c>
      <c r="B120">
        <v>-84.720000000000482</v>
      </c>
      <c r="C120">
        <v>-62.720000000000482</v>
      </c>
      <c r="D120">
        <v>-40.720000000000482</v>
      </c>
      <c r="E120">
        <v>-18.720000000000482</v>
      </c>
      <c r="F120">
        <v>3.279999999999518</v>
      </c>
      <c r="G120">
        <v>25.279999999999518</v>
      </c>
      <c r="H120">
        <v>47.279999999999518</v>
      </c>
    </row>
    <row r="121" spans="1:8" x14ac:dyDescent="0.3">
      <c r="A121">
        <f ca="1">A120+Calculator!$B$25</f>
        <v>225</v>
      </c>
      <c r="B121">
        <v>-58.720000000000482</v>
      </c>
      <c r="C121">
        <v>-36.220000000000482</v>
      </c>
      <c r="D121">
        <v>-13.720000000000482</v>
      </c>
      <c r="E121">
        <v>8.779999999999518</v>
      </c>
      <c r="F121">
        <v>31.279999999999518</v>
      </c>
      <c r="G121">
        <v>53.779999999999518</v>
      </c>
      <c r="H121">
        <v>76.279999999999518</v>
      </c>
    </row>
    <row r="122" spans="1:8" x14ac:dyDescent="0.3">
      <c r="A122">
        <f ca="1">A121+Calculator!$B$25</f>
        <v>230</v>
      </c>
      <c r="B122">
        <v>-32.720000000000482</v>
      </c>
      <c r="C122">
        <v>-9.720000000000482</v>
      </c>
      <c r="D122">
        <v>13.279999999999518</v>
      </c>
      <c r="E122">
        <v>36.279999999999518</v>
      </c>
      <c r="F122">
        <v>59.279999999999518</v>
      </c>
      <c r="G122">
        <v>82.279999999999518</v>
      </c>
      <c r="H122">
        <v>105.27999999999952</v>
      </c>
    </row>
    <row r="123" spans="1:8" x14ac:dyDescent="0.3">
      <c r="A123">
        <f ca="1">A122+Calculator!$B$25</f>
        <v>235</v>
      </c>
      <c r="B123">
        <v>-6.720000000000482</v>
      </c>
      <c r="C123">
        <v>16.779999999999518</v>
      </c>
      <c r="D123">
        <v>40.279999999999518</v>
      </c>
      <c r="E123">
        <v>63.779999999999518</v>
      </c>
      <c r="F123">
        <v>87.279999999999518</v>
      </c>
      <c r="G123">
        <v>110.77999999999952</v>
      </c>
      <c r="H123">
        <v>134.27999999999952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E6652-D40D-4FF0-B48B-E5055C077871}">
  <dimension ref="A1:H123"/>
  <sheetViews>
    <sheetView topLeftCell="A103" workbookViewId="0">
      <selection activeCell="A116" sqref="A116:H123"/>
    </sheetView>
  </sheetViews>
  <sheetFormatPr defaultRowHeight="14.4" x14ac:dyDescent="0.3"/>
  <cols>
    <col min="1" max="1" width="25.6640625" customWidth="1"/>
    <col min="5" max="5" width="11" customWidth="1"/>
    <col min="8" max="8" width="11" customWidth="1"/>
  </cols>
  <sheetData>
    <row r="1" spans="1:8" x14ac:dyDescent="0.3">
      <c r="A1" s="80" t="s">
        <v>135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207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451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98</v>
      </c>
      <c r="B7" s="9" t="s">
        <v>124</v>
      </c>
      <c r="C7" s="28">
        <f>IF(Calculator!B7="Rice",Calculator!B15,IF(Calculator!B20="Rice",Calculator!B28,6.75))</f>
        <v>6.75</v>
      </c>
      <c r="D7" s="29">
        <f>IF(Calculator!B7="Rice",Calculator!B11,IF(Calculator!B20="Rice",Calculator!B24,160))</f>
        <v>160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3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4.5</v>
      </c>
      <c r="E12" s="23">
        <f>ROUND(C12*D12,2)</f>
        <v>36.5</v>
      </c>
      <c r="F12" s="16">
        <v>0</v>
      </c>
      <c r="G12" s="23">
        <f>ROUND(E12*F12,2)</f>
        <v>0</v>
      </c>
      <c r="H12" s="23">
        <f>ROUND(E12-G12,2)</f>
        <v>36.5</v>
      </c>
    </row>
    <row r="13" spans="1:8" x14ac:dyDescent="0.3">
      <c r="A13" s="14" t="s">
        <v>200</v>
      </c>
      <c r="B13" s="14" t="s">
        <v>16</v>
      </c>
      <c r="C13" s="15">
        <v>10.57</v>
      </c>
      <c r="D13" s="14">
        <v>1</v>
      </c>
      <c r="E13" s="23">
        <f>ROUND(C13*D13,2)</f>
        <v>10.57</v>
      </c>
      <c r="F13" s="16">
        <v>0</v>
      </c>
      <c r="G13" s="23">
        <f>ROUND(E13*F13,2)</f>
        <v>0</v>
      </c>
      <c r="H13" s="23">
        <f>ROUND(E13-G13,2)</f>
        <v>10.57</v>
      </c>
    </row>
    <row r="14" spans="1:8" x14ac:dyDescent="0.3">
      <c r="A14" s="14" t="s">
        <v>57</v>
      </c>
      <c r="B14" s="14" t="s">
        <v>16</v>
      </c>
      <c r="C14" s="15">
        <v>6.87</v>
      </c>
      <c r="D14" s="14">
        <v>1.3</v>
      </c>
      <c r="E14" s="23">
        <f>ROUND(C14*D14,2)</f>
        <v>8.93</v>
      </c>
      <c r="F14" s="16">
        <v>0</v>
      </c>
      <c r="G14" s="23">
        <f>ROUND(E14*F14,2)</f>
        <v>0</v>
      </c>
      <c r="H14" s="23">
        <f>ROUND(E14-G14,2)</f>
        <v>8.93</v>
      </c>
    </row>
    <row r="15" spans="1:8" x14ac:dyDescent="0.3">
      <c r="A15" s="13" t="s">
        <v>20</v>
      </c>
      <c r="C15" s="23"/>
      <c r="E15" s="23"/>
    </row>
    <row r="16" spans="1:8" x14ac:dyDescent="0.3">
      <c r="A16" s="14" t="s">
        <v>167</v>
      </c>
      <c r="B16" s="14" t="s">
        <v>21</v>
      </c>
      <c r="C16" s="15">
        <v>26</v>
      </c>
      <c r="D16" s="14">
        <v>0.5</v>
      </c>
      <c r="E16" s="23">
        <f>ROUND(C16*D16,2)</f>
        <v>13</v>
      </c>
      <c r="F16" s="16">
        <v>0</v>
      </c>
      <c r="G16" s="23">
        <f>ROUND(E16*F16,2)</f>
        <v>0</v>
      </c>
      <c r="H16" s="23">
        <f>ROUND(E16-G16,2)</f>
        <v>13</v>
      </c>
    </row>
    <row r="17" spans="1:8" x14ac:dyDescent="0.3">
      <c r="A17" s="14" t="s">
        <v>154</v>
      </c>
      <c r="B17" s="14" t="s">
        <v>21</v>
      </c>
      <c r="C17" s="15">
        <v>47.21</v>
      </c>
      <c r="D17" s="14">
        <v>0.5</v>
      </c>
      <c r="E17" s="23">
        <f>ROUND(C17*D17,2)</f>
        <v>23.61</v>
      </c>
      <c r="F17" s="16">
        <v>0</v>
      </c>
      <c r="G17" s="23">
        <f>ROUND(E17*F17,2)</f>
        <v>0</v>
      </c>
      <c r="H17" s="23">
        <f>ROUND(E17-G17,2)</f>
        <v>23.61</v>
      </c>
    </row>
    <row r="18" spans="1:8" x14ac:dyDescent="0.3">
      <c r="A18" s="14" t="s">
        <v>168</v>
      </c>
      <c r="B18" s="14" t="s">
        <v>21</v>
      </c>
      <c r="C18" s="15">
        <v>31.69</v>
      </c>
      <c r="D18" s="14">
        <v>5.77</v>
      </c>
      <c r="E18" s="23">
        <f>ROUND(C18*D18,2)</f>
        <v>182.85</v>
      </c>
      <c r="F18" s="16">
        <v>0</v>
      </c>
      <c r="G18" s="23">
        <f>ROUND(E18*F18,2)</f>
        <v>0</v>
      </c>
      <c r="H18" s="23">
        <f>ROUND(E18-G18,2)</f>
        <v>182.85</v>
      </c>
    </row>
    <row r="19" spans="1:8" x14ac:dyDescent="0.3">
      <c r="A19" s="14" t="s">
        <v>169</v>
      </c>
      <c r="B19" s="14" t="s">
        <v>26</v>
      </c>
      <c r="C19" s="15">
        <v>18</v>
      </c>
      <c r="D19" s="14">
        <v>0.75</v>
      </c>
      <c r="E19" s="23">
        <f>ROUND(C19*D19,2)</f>
        <v>13.5</v>
      </c>
      <c r="F19" s="16">
        <v>0</v>
      </c>
      <c r="G19" s="23">
        <f>ROUND(E19*F19,2)</f>
        <v>0</v>
      </c>
      <c r="H19" s="23">
        <f>ROUND(E19-G19,2)</f>
        <v>13.5</v>
      </c>
    </row>
    <row r="20" spans="1:8" x14ac:dyDescent="0.3">
      <c r="A20" s="13" t="s">
        <v>23</v>
      </c>
      <c r="C20" s="23"/>
      <c r="E20" s="23"/>
    </row>
    <row r="21" spans="1:8" x14ac:dyDescent="0.3">
      <c r="A21" s="14" t="s">
        <v>394</v>
      </c>
      <c r="B21" s="14" t="s">
        <v>18</v>
      </c>
      <c r="C21" s="15">
        <v>2.52</v>
      </c>
      <c r="D21" s="14">
        <v>10</v>
      </c>
      <c r="E21" s="23">
        <f>ROUND(C21*D21,2)</f>
        <v>25.2</v>
      </c>
      <c r="F21" s="16">
        <v>0</v>
      </c>
      <c r="G21" s="23">
        <f>ROUND(E21*F21,2)</f>
        <v>0</v>
      </c>
      <c r="H21" s="23">
        <f>ROUND(E21-G21,2)</f>
        <v>25.2</v>
      </c>
    </row>
    <row r="22" spans="1:8" x14ac:dyDescent="0.3">
      <c r="A22" s="13" t="s">
        <v>24</v>
      </c>
      <c r="C22" s="23"/>
      <c r="E22" s="23"/>
    </row>
    <row r="23" spans="1:8" x14ac:dyDescent="0.3">
      <c r="A23" s="14" t="s">
        <v>25</v>
      </c>
      <c r="B23" s="14" t="s">
        <v>18</v>
      </c>
      <c r="C23" s="15">
        <v>0.25</v>
      </c>
      <c r="D23" s="14">
        <v>80</v>
      </c>
      <c r="E23" s="23">
        <f t="shared" ref="E23:E30" si="0">ROUND(C23*D23,2)</f>
        <v>20</v>
      </c>
      <c r="F23" s="16">
        <v>0</v>
      </c>
      <c r="G23" s="23">
        <f t="shared" ref="G23:G30" si="1">ROUND(E23*F23,2)</f>
        <v>0</v>
      </c>
      <c r="H23" s="23">
        <f t="shared" ref="H23:H30" si="2">ROUND(E23-G23,2)</f>
        <v>20</v>
      </c>
    </row>
    <row r="24" spans="1:8" x14ac:dyDescent="0.3">
      <c r="A24" s="14" t="s">
        <v>138</v>
      </c>
      <c r="B24" s="14" t="s">
        <v>26</v>
      </c>
      <c r="C24" s="15">
        <v>2.72</v>
      </c>
      <c r="D24" s="14">
        <v>2</v>
      </c>
      <c r="E24" s="23">
        <f t="shared" si="0"/>
        <v>5.44</v>
      </c>
      <c r="F24" s="16">
        <v>0</v>
      </c>
      <c r="G24" s="23">
        <f t="shared" si="1"/>
        <v>0</v>
      </c>
      <c r="H24" s="23">
        <f t="shared" si="2"/>
        <v>5.44</v>
      </c>
    </row>
    <row r="25" spans="1:8" x14ac:dyDescent="0.3">
      <c r="A25" s="14" t="s">
        <v>170</v>
      </c>
      <c r="B25" s="14" t="s">
        <v>26</v>
      </c>
      <c r="C25" s="15">
        <v>17.5</v>
      </c>
      <c r="D25" s="14">
        <v>1.3</v>
      </c>
      <c r="E25" s="23">
        <f t="shared" si="0"/>
        <v>22.75</v>
      </c>
      <c r="F25" s="16">
        <v>0</v>
      </c>
      <c r="G25" s="23">
        <f t="shared" si="1"/>
        <v>0</v>
      </c>
      <c r="H25" s="23">
        <f t="shared" si="2"/>
        <v>22.75</v>
      </c>
    </row>
    <row r="26" spans="1:8" x14ac:dyDescent="0.3">
      <c r="A26" s="14" t="s">
        <v>171</v>
      </c>
      <c r="B26" s="14" t="s">
        <v>18</v>
      </c>
      <c r="C26" s="15">
        <v>7.91</v>
      </c>
      <c r="D26" s="14">
        <v>3</v>
      </c>
      <c r="E26" s="23">
        <f t="shared" si="0"/>
        <v>23.73</v>
      </c>
      <c r="F26" s="16">
        <v>0</v>
      </c>
      <c r="G26" s="23">
        <f t="shared" si="1"/>
        <v>0</v>
      </c>
      <c r="H26" s="23">
        <f t="shared" si="2"/>
        <v>23.73</v>
      </c>
    </row>
    <row r="27" spans="1:8" x14ac:dyDescent="0.3">
      <c r="A27" s="14" t="s">
        <v>201</v>
      </c>
      <c r="B27" s="14" t="s">
        <v>18</v>
      </c>
      <c r="C27" s="15">
        <v>4.24</v>
      </c>
      <c r="D27" s="14">
        <v>9.6</v>
      </c>
      <c r="E27" s="23">
        <f t="shared" si="0"/>
        <v>40.700000000000003</v>
      </c>
      <c r="F27" s="16">
        <v>0</v>
      </c>
      <c r="G27" s="23">
        <f t="shared" si="1"/>
        <v>0</v>
      </c>
      <c r="H27" s="23">
        <f t="shared" si="2"/>
        <v>40.700000000000003</v>
      </c>
    </row>
    <row r="28" spans="1:8" x14ac:dyDescent="0.3">
      <c r="A28" s="14" t="s">
        <v>202</v>
      </c>
      <c r="B28" s="14" t="s">
        <v>18</v>
      </c>
      <c r="C28" s="15">
        <v>4.28</v>
      </c>
      <c r="D28" s="14">
        <v>6</v>
      </c>
      <c r="E28" s="23">
        <f t="shared" si="0"/>
        <v>25.68</v>
      </c>
      <c r="F28" s="16">
        <v>0</v>
      </c>
      <c r="G28" s="23">
        <f t="shared" si="1"/>
        <v>0</v>
      </c>
      <c r="H28" s="23">
        <f t="shared" si="2"/>
        <v>25.68</v>
      </c>
    </row>
    <row r="29" spans="1:8" x14ac:dyDescent="0.3">
      <c r="A29" s="14" t="s">
        <v>203</v>
      </c>
      <c r="B29" s="14" t="s">
        <v>18</v>
      </c>
      <c r="C29" s="15">
        <v>8.1300000000000008</v>
      </c>
      <c r="D29" s="14">
        <v>1.5</v>
      </c>
      <c r="E29" s="23">
        <f t="shared" si="0"/>
        <v>12.2</v>
      </c>
      <c r="F29" s="16">
        <v>0</v>
      </c>
      <c r="G29" s="23">
        <f t="shared" si="1"/>
        <v>0</v>
      </c>
      <c r="H29" s="23">
        <f t="shared" si="2"/>
        <v>12.2</v>
      </c>
    </row>
    <row r="30" spans="1:8" x14ac:dyDescent="0.3">
      <c r="A30" s="14" t="s">
        <v>175</v>
      </c>
      <c r="B30" s="14" t="s">
        <v>18</v>
      </c>
      <c r="C30" s="15">
        <v>2.54</v>
      </c>
      <c r="D30" s="14">
        <v>7.5</v>
      </c>
      <c r="E30" s="23">
        <f t="shared" si="0"/>
        <v>19.05</v>
      </c>
      <c r="F30" s="16">
        <v>0</v>
      </c>
      <c r="G30" s="23">
        <f t="shared" si="1"/>
        <v>0</v>
      </c>
      <c r="H30" s="23">
        <f t="shared" si="2"/>
        <v>19.05</v>
      </c>
    </row>
    <row r="31" spans="1:8" x14ac:dyDescent="0.3">
      <c r="A31" s="13" t="s">
        <v>27</v>
      </c>
      <c r="C31" s="23"/>
      <c r="E31" s="23"/>
    </row>
    <row r="32" spans="1:8" x14ac:dyDescent="0.3">
      <c r="A32" s="14" t="s">
        <v>421</v>
      </c>
      <c r="B32" s="14" t="s">
        <v>18</v>
      </c>
      <c r="C32" s="15">
        <v>1.1299999999999999</v>
      </c>
      <c r="D32" s="14">
        <v>8</v>
      </c>
      <c r="E32" s="23">
        <f>ROUND(C32*D32,2)</f>
        <v>9.0399999999999991</v>
      </c>
      <c r="F32" s="16">
        <v>0</v>
      </c>
      <c r="G32" s="23">
        <f>ROUND(E32*F32,2)</f>
        <v>0</v>
      </c>
      <c r="H32" s="23">
        <f>ROUND(E32-G32,2)</f>
        <v>9.0399999999999991</v>
      </c>
    </row>
    <row r="33" spans="1:8" x14ac:dyDescent="0.3">
      <c r="A33" s="14" t="s">
        <v>450</v>
      </c>
      <c r="B33" s="14" t="s">
        <v>18</v>
      </c>
      <c r="C33" s="15">
        <v>3.02</v>
      </c>
      <c r="D33" s="14">
        <v>0.6</v>
      </c>
      <c r="E33" s="23">
        <f>ROUND(C33*D33,2)</f>
        <v>1.81</v>
      </c>
      <c r="F33" s="16">
        <v>0</v>
      </c>
      <c r="G33" s="23">
        <f>ROUND(E33*F33,2)</f>
        <v>0</v>
      </c>
      <c r="H33" s="23">
        <f>ROUND(E33-G33,2)</f>
        <v>1.81</v>
      </c>
    </row>
    <row r="34" spans="1:8" x14ac:dyDescent="0.3">
      <c r="A34" s="13" t="s">
        <v>33</v>
      </c>
      <c r="C34" s="23"/>
      <c r="E34" s="23"/>
    </row>
    <row r="35" spans="1:8" x14ac:dyDescent="0.3">
      <c r="A35" s="14" t="s">
        <v>316</v>
      </c>
      <c r="B35" s="14" t="s">
        <v>29</v>
      </c>
      <c r="C35" s="15">
        <v>1.3</v>
      </c>
      <c r="D35" s="14">
        <v>65</v>
      </c>
      <c r="E35" s="23">
        <f>ROUND(C35*D35,2)</f>
        <v>84.5</v>
      </c>
      <c r="F35" s="16">
        <v>0</v>
      </c>
      <c r="G35" s="23">
        <f>ROUND(E35*F35,2)</f>
        <v>0</v>
      </c>
      <c r="H35" s="23">
        <f>ROUND(E35-G35,2)</f>
        <v>84.5</v>
      </c>
    </row>
    <row r="36" spans="1:8" x14ac:dyDescent="0.3">
      <c r="A36" s="14" t="s">
        <v>177</v>
      </c>
      <c r="B36" s="14" t="s">
        <v>178</v>
      </c>
      <c r="C36" s="15">
        <v>0.28999999999999998</v>
      </c>
      <c r="D36" s="14">
        <v>77</v>
      </c>
      <c r="E36" s="23">
        <f>ROUND(C36*D36,2)</f>
        <v>22.33</v>
      </c>
      <c r="F36" s="16">
        <v>0</v>
      </c>
      <c r="G36" s="23">
        <f>ROUND(E36*F36,2)</f>
        <v>0</v>
      </c>
      <c r="H36" s="23">
        <f>ROUND(E36-G36,2)</f>
        <v>22.33</v>
      </c>
    </row>
    <row r="37" spans="1:8" x14ac:dyDescent="0.3">
      <c r="A37" s="14" t="s">
        <v>204</v>
      </c>
      <c r="B37" s="14" t="s">
        <v>29</v>
      </c>
      <c r="C37" s="15">
        <v>1.3</v>
      </c>
      <c r="D37" s="14">
        <v>12</v>
      </c>
      <c r="E37" s="23">
        <f>ROUND(C37*D37,2)</f>
        <v>15.6</v>
      </c>
      <c r="F37" s="16">
        <v>0</v>
      </c>
      <c r="G37" s="23">
        <f>ROUND(E37*F37,2)</f>
        <v>0</v>
      </c>
      <c r="H37" s="23">
        <f>ROUND(E37-G37,2)</f>
        <v>15.6</v>
      </c>
    </row>
    <row r="38" spans="1:8" x14ac:dyDescent="0.3">
      <c r="A38" s="13" t="s">
        <v>114</v>
      </c>
      <c r="C38" s="23"/>
      <c r="E38" s="23"/>
    </row>
    <row r="39" spans="1:8" x14ac:dyDescent="0.3">
      <c r="A39" s="14" t="s">
        <v>181</v>
      </c>
      <c r="B39" s="14" t="s">
        <v>26</v>
      </c>
      <c r="C39" s="15">
        <v>1.34</v>
      </c>
      <c r="D39" s="14">
        <v>1.5</v>
      </c>
      <c r="E39" s="23">
        <f>ROUND(C39*D39,2)</f>
        <v>2.0099999999999998</v>
      </c>
      <c r="F39" s="16">
        <v>0</v>
      </c>
      <c r="G39" s="23">
        <f>ROUND(E39*F39,2)</f>
        <v>0</v>
      </c>
      <c r="H39" s="23">
        <f>ROUND(E39-G39,2)</f>
        <v>2.0099999999999998</v>
      </c>
    </row>
    <row r="40" spans="1:8" x14ac:dyDescent="0.3">
      <c r="A40" s="14" t="s">
        <v>180</v>
      </c>
      <c r="B40" s="14" t="s">
        <v>26</v>
      </c>
      <c r="C40" s="15">
        <v>5</v>
      </c>
      <c r="D40" s="14">
        <v>0.5</v>
      </c>
      <c r="E40" s="23">
        <f>ROUND(C40*D40,2)</f>
        <v>2.5</v>
      </c>
      <c r="F40" s="16">
        <v>0</v>
      </c>
      <c r="G40" s="23">
        <f>ROUND(E40*F40,2)</f>
        <v>0</v>
      </c>
      <c r="H40" s="23">
        <f>ROUND(E40-G40,2)</f>
        <v>2.5</v>
      </c>
    </row>
    <row r="41" spans="1:8" x14ac:dyDescent="0.3">
      <c r="A41" s="14" t="s">
        <v>183</v>
      </c>
      <c r="B41" s="14" t="s">
        <v>26</v>
      </c>
      <c r="C41" s="15">
        <v>2.86</v>
      </c>
      <c r="D41" s="14">
        <v>4</v>
      </c>
      <c r="E41" s="23">
        <f>ROUND(C41*D41,2)</f>
        <v>11.44</v>
      </c>
      <c r="F41" s="16">
        <v>0</v>
      </c>
      <c r="G41" s="23">
        <f>ROUND(E41*F41,2)</f>
        <v>0</v>
      </c>
      <c r="H41" s="23">
        <f>ROUND(E41-G41,2)</f>
        <v>11.44</v>
      </c>
    </row>
    <row r="42" spans="1:8" x14ac:dyDescent="0.3">
      <c r="A42" s="14" t="s">
        <v>115</v>
      </c>
      <c r="B42" s="14" t="s">
        <v>26</v>
      </c>
      <c r="C42" s="15">
        <v>3.3</v>
      </c>
      <c r="D42" s="14">
        <v>0.1</v>
      </c>
      <c r="E42" s="23">
        <f>ROUND(C42*D42,2)</f>
        <v>0.33</v>
      </c>
      <c r="F42" s="16">
        <v>0</v>
      </c>
      <c r="G42" s="23">
        <f>ROUND(E42*F42,2)</f>
        <v>0</v>
      </c>
      <c r="H42" s="23">
        <f>ROUND(E42-G42,2)</f>
        <v>0.33</v>
      </c>
    </row>
    <row r="43" spans="1:8" x14ac:dyDescent="0.3">
      <c r="A43" s="13" t="s">
        <v>61</v>
      </c>
      <c r="C43" s="23"/>
      <c r="E43" s="23"/>
    </row>
    <row r="44" spans="1:8" x14ac:dyDescent="0.3">
      <c r="A44" s="14" t="s">
        <v>184</v>
      </c>
      <c r="B44" s="14" t="s">
        <v>21</v>
      </c>
      <c r="C44" s="15">
        <v>8</v>
      </c>
      <c r="D44" s="14">
        <v>6.77</v>
      </c>
      <c r="E44" s="23">
        <f>ROUND(C44*D44,2)</f>
        <v>54.16</v>
      </c>
      <c r="F44" s="16">
        <v>0</v>
      </c>
      <c r="G44" s="23">
        <f>ROUND(E44*F44,2)</f>
        <v>0</v>
      </c>
      <c r="H44" s="23">
        <f>ROUND(E44-G44,2)</f>
        <v>54.16</v>
      </c>
    </row>
    <row r="45" spans="1:8" x14ac:dyDescent="0.3">
      <c r="A45" s="13" t="s">
        <v>131</v>
      </c>
      <c r="C45" s="23"/>
      <c r="E45" s="23"/>
    </row>
    <row r="46" spans="1:8" x14ac:dyDescent="0.3">
      <c r="A46" s="14" t="s">
        <v>185</v>
      </c>
      <c r="B46" s="14" t="s">
        <v>124</v>
      </c>
      <c r="C46" s="15">
        <v>0.35</v>
      </c>
      <c r="D46" s="14">
        <v>160</v>
      </c>
      <c r="E46" s="23">
        <f>ROUND(C46*D46,2)</f>
        <v>56</v>
      </c>
      <c r="F46" s="16">
        <v>0</v>
      </c>
      <c r="G46" s="23">
        <f>ROUND(E46*F46,2)</f>
        <v>0</v>
      </c>
      <c r="H46" s="23">
        <f>ROUND(E46-G46,2)</f>
        <v>56</v>
      </c>
    </row>
    <row r="47" spans="1:8" x14ac:dyDescent="0.3">
      <c r="A47" s="13" t="s">
        <v>186</v>
      </c>
      <c r="C47" s="23"/>
      <c r="E47" s="23"/>
    </row>
    <row r="48" spans="1:8" x14ac:dyDescent="0.3">
      <c r="A48" s="14" t="s">
        <v>187</v>
      </c>
      <c r="B48" s="14" t="s">
        <v>124</v>
      </c>
      <c r="C48" s="15">
        <v>0.4</v>
      </c>
      <c r="D48" s="14">
        <v>160</v>
      </c>
      <c r="E48" s="23">
        <f>ROUND(C48*D48,2)</f>
        <v>64</v>
      </c>
      <c r="F48" s="16">
        <v>0</v>
      </c>
      <c r="G48" s="23">
        <f>ROUND(E48*F48,2)</f>
        <v>0</v>
      </c>
      <c r="H48" s="23">
        <f>ROUND(E48-G48,2)</f>
        <v>64</v>
      </c>
    </row>
    <row r="49" spans="1:8" x14ac:dyDescent="0.3">
      <c r="A49" s="13" t="s">
        <v>116</v>
      </c>
      <c r="C49" s="23"/>
      <c r="E49" s="23"/>
    </row>
    <row r="50" spans="1:8" x14ac:dyDescent="0.3">
      <c r="A50" s="14" t="s">
        <v>189</v>
      </c>
      <c r="B50" s="14" t="s">
        <v>48</v>
      </c>
      <c r="C50" s="15">
        <v>8</v>
      </c>
      <c r="D50" s="14">
        <v>1</v>
      </c>
      <c r="E50" s="23">
        <f>ROUND(C50*D50,2)</f>
        <v>8</v>
      </c>
      <c r="F50" s="16">
        <v>0</v>
      </c>
      <c r="G50" s="23">
        <f>ROUND(E50*F50,2)</f>
        <v>0</v>
      </c>
      <c r="H50" s="23">
        <f>ROUND(E50-G50,2)</f>
        <v>8</v>
      </c>
    </row>
    <row r="51" spans="1:8" x14ac:dyDescent="0.3">
      <c r="A51" s="13" t="s">
        <v>118</v>
      </c>
      <c r="C51" s="23"/>
      <c r="E51" s="23"/>
    </row>
    <row r="52" spans="1:8" x14ac:dyDescent="0.3">
      <c r="A52" s="14" t="s">
        <v>119</v>
      </c>
      <c r="B52" s="14" t="s">
        <v>48</v>
      </c>
      <c r="C52" s="15">
        <v>10</v>
      </c>
      <c r="D52" s="14">
        <v>0.33300000000000002</v>
      </c>
      <c r="E52" s="23">
        <f>ROUND(C52*D52,2)</f>
        <v>3.33</v>
      </c>
      <c r="F52" s="16">
        <v>0</v>
      </c>
      <c r="G52" s="23">
        <f>ROUND(E52*F52,2)</f>
        <v>0</v>
      </c>
      <c r="H52" s="23">
        <f>ROUND(E52-G52,2)</f>
        <v>3.33</v>
      </c>
    </row>
    <row r="53" spans="1:8" x14ac:dyDescent="0.3">
      <c r="A53" s="13" t="s">
        <v>37</v>
      </c>
      <c r="C53" s="23"/>
      <c r="E53" s="23"/>
    </row>
    <row r="54" spans="1:8" x14ac:dyDescent="0.3">
      <c r="A54" s="14" t="s">
        <v>38</v>
      </c>
      <c r="B54" s="14" t="s">
        <v>39</v>
      </c>
      <c r="C54" s="15">
        <v>17.940000000000001</v>
      </c>
      <c r="D54" s="14">
        <v>0.42280000000000001</v>
      </c>
      <c r="E54" s="23">
        <f>ROUND(C54*D54,2)</f>
        <v>7.59</v>
      </c>
      <c r="F54" s="16">
        <v>0</v>
      </c>
      <c r="G54" s="23">
        <f>ROUND(E54*F54,2)</f>
        <v>0</v>
      </c>
      <c r="H54" s="23">
        <f>ROUND(E54-G54,2)</f>
        <v>7.59</v>
      </c>
    </row>
    <row r="55" spans="1:8" x14ac:dyDescent="0.3">
      <c r="A55" s="14" t="s">
        <v>134</v>
      </c>
      <c r="B55" s="14" t="s">
        <v>39</v>
      </c>
      <c r="C55" s="15">
        <v>17.940000000000001</v>
      </c>
      <c r="D55" s="14">
        <v>0.11</v>
      </c>
      <c r="E55" s="23">
        <f>ROUND(C55*D55,2)</f>
        <v>1.97</v>
      </c>
      <c r="F55" s="16">
        <v>0</v>
      </c>
      <c r="G55" s="23">
        <f>ROUND(E55*F55,2)</f>
        <v>0</v>
      </c>
      <c r="H55" s="23">
        <f>ROUND(E55-G55,2)</f>
        <v>1.97</v>
      </c>
    </row>
    <row r="56" spans="1:8" x14ac:dyDescent="0.3">
      <c r="A56" s="13" t="s">
        <v>40</v>
      </c>
      <c r="C56" s="23"/>
      <c r="E56" s="23"/>
    </row>
    <row r="57" spans="1:8" x14ac:dyDescent="0.3">
      <c r="A57" s="14" t="s">
        <v>41</v>
      </c>
      <c r="B57" s="14" t="s">
        <v>39</v>
      </c>
      <c r="C57" s="15">
        <v>9.06</v>
      </c>
      <c r="D57" s="14">
        <v>1.05</v>
      </c>
      <c r="E57" s="23">
        <f>ROUND(C57*D57,2)</f>
        <v>9.51</v>
      </c>
      <c r="F57" s="16">
        <v>0</v>
      </c>
      <c r="G57" s="23">
        <f>ROUND(E57*F57,2)</f>
        <v>0</v>
      </c>
      <c r="H57" s="23">
        <f>ROUND(E57-G57,2)</f>
        <v>9.51</v>
      </c>
    </row>
    <row r="58" spans="1:8" x14ac:dyDescent="0.3">
      <c r="A58" s="13" t="s">
        <v>43</v>
      </c>
      <c r="C58" s="23"/>
      <c r="E58" s="23"/>
    </row>
    <row r="59" spans="1:8" x14ac:dyDescent="0.3">
      <c r="A59" s="14" t="s">
        <v>41</v>
      </c>
      <c r="B59" s="14" t="s">
        <v>39</v>
      </c>
      <c r="C59" s="15">
        <v>9.06</v>
      </c>
      <c r="D59" s="14">
        <v>0.25</v>
      </c>
      <c r="E59" s="23">
        <f>ROUND(C59*D59,2)</f>
        <v>2.27</v>
      </c>
      <c r="F59" s="16">
        <v>0</v>
      </c>
      <c r="G59" s="23">
        <f>ROUND(E59*F59,2)</f>
        <v>0</v>
      </c>
      <c r="H59" s="23">
        <f>ROUND(E59-G59,2)</f>
        <v>2.27</v>
      </c>
    </row>
    <row r="60" spans="1:8" x14ac:dyDescent="0.3">
      <c r="A60" s="14" t="s">
        <v>42</v>
      </c>
      <c r="B60" s="14" t="s">
        <v>39</v>
      </c>
      <c r="C60" s="15">
        <v>9.06</v>
      </c>
      <c r="D60" s="14">
        <v>7.8600000000000003E-2</v>
      </c>
      <c r="E60" s="23">
        <f>ROUND(C60*D60,2)</f>
        <v>0.71</v>
      </c>
      <c r="F60" s="16">
        <v>0</v>
      </c>
      <c r="G60" s="23">
        <f>ROUND(E60*F60,2)</f>
        <v>0</v>
      </c>
      <c r="H60" s="23">
        <f>ROUND(E60-G60,2)</f>
        <v>0.71</v>
      </c>
    </row>
    <row r="61" spans="1:8" x14ac:dyDescent="0.3">
      <c r="A61" s="13" t="s">
        <v>100</v>
      </c>
      <c r="C61" s="23"/>
      <c r="E61" s="23"/>
    </row>
    <row r="62" spans="1:8" x14ac:dyDescent="0.3">
      <c r="A62" s="14" t="s">
        <v>41</v>
      </c>
      <c r="B62" s="14" t="s">
        <v>39</v>
      </c>
      <c r="C62" s="15">
        <v>9.06</v>
      </c>
      <c r="D62" s="14">
        <v>0.7</v>
      </c>
      <c r="E62" s="23">
        <f>ROUND(C62*D62,2)</f>
        <v>6.34</v>
      </c>
      <c r="F62" s="16">
        <v>0</v>
      </c>
      <c r="G62" s="23">
        <f>ROUND(E62*F62,2)</f>
        <v>0</v>
      </c>
      <c r="H62" s="23">
        <f>ROUND(E62-G62,2)</f>
        <v>6.34</v>
      </c>
    </row>
    <row r="63" spans="1:8" x14ac:dyDescent="0.3">
      <c r="A63" s="14" t="s">
        <v>44</v>
      </c>
      <c r="B63" s="14" t="s">
        <v>39</v>
      </c>
      <c r="C63" s="15">
        <v>17.95</v>
      </c>
      <c r="D63" s="14">
        <v>0.47960000000000003</v>
      </c>
      <c r="E63" s="23">
        <f>ROUND(C63*D63,2)</f>
        <v>8.61</v>
      </c>
      <c r="F63" s="16">
        <v>0</v>
      </c>
      <c r="G63" s="23">
        <f>ROUND(E63*F63,2)</f>
        <v>0</v>
      </c>
      <c r="H63" s="23">
        <f>ROUND(E63-G63,2)</f>
        <v>8.61</v>
      </c>
    </row>
    <row r="64" spans="1:8" x14ac:dyDescent="0.3">
      <c r="A64" s="13" t="s">
        <v>45</v>
      </c>
      <c r="C64" s="23"/>
      <c r="E64" s="23"/>
    </row>
    <row r="65" spans="1:8" x14ac:dyDescent="0.3">
      <c r="A65" s="14" t="s">
        <v>38</v>
      </c>
      <c r="B65" s="14" t="s">
        <v>19</v>
      </c>
      <c r="C65" s="15">
        <v>3.44</v>
      </c>
      <c r="D65" s="14">
        <v>6.5293999999999999</v>
      </c>
      <c r="E65" s="23">
        <f>ROUND(C65*D65,2)</f>
        <v>22.46</v>
      </c>
      <c r="F65" s="16">
        <v>0</v>
      </c>
      <c r="G65" s="23">
        <f>ROUND(E65*F65,2)</f>
        <v>0</v>
      </c>
      <c r="H65" s="23">
        <f>ROUND(E65-G65,2)</f>
        <v>22.46</v>
      </c>
    </row>
    <row r="66" spans="1:8" x14ac:dyDescent="0.3">
      <c r="A66" s="14" t="s">
        <v>134</v>
      </c>
      <c r="B66" s="14" t="s">
        <v>19</v>
      </c>
      <c r="C66" s="15">
        <v>3.44</v>
      </c>
      <c r="D66" s="14">
        <v>2.4064000000000001</v>
      </c>
      <c r="E66" s="23">
        <f>ROUND(C66*D66,2)</f>
        <v>8.2799999999999994</v>
      </c>
      <c r="F66" s="16">
        <v>0</v>
      </c>
      <c r="G66" s="23">
        <f>ROUND(E66*F66,2)</f>
        <v>0</v>
      </c>
      <c r="H66" s="23">
        <f>ROUND(E66-G66,2)</f>
        <v>8.2799999999999994</v>
      </c>
    </row>
    <row r="67" spans="1:8" x14ac:dyDescent="0.3">
      <c r="A67" s="14" t="s">
        <v>190</v>
      </c>
      <c r="B67" s="14" t="s">
        <v>19</v>
      </c>
      <c r="C67" s="15">
        <v>3.44</v>
      </c>
      <c r="D67" s="14">
        <v>15.4779</v>
      </c>
      <c r="E67" s="23">
        <f>ROUND(C67*D67,2)</f>
        <v>53.24</v>
      </c>
      <c r="F67" s="16">
        <v>0</v>
      </c>
      <c r="G67" s="23">
        <f>ROUND(E67*F67,2)</f>
        <v>0</v>
      </c>
      <c r="H67" s="23">
        <f>ROUND(E67-G67,2)</f>
        <v>53.24</v>
      </c>
    </row>
    <row r="68" spans="1:8" x14ac:dyDescent="0.3">
      <c r="A68" s="13" t="s">
        <v>47</v>
      </c>
      <c r="C68" s="23"/>
      <c r="E68" s="23"/>
    </row>
    <row r="69" spans="1:8" x14ac:dyDescent="0.3">
      <c r="A69" s="14" t="s">
        <v>42</v>
      </c>
      <c r="B69" s="14" t="s">
        <v>48</v>
      </c>
      <c r="C69" s="15">
        <v>10.039999999999999</v>
      </c>
      <c r="D69" s="14">
        <v>1</v>
      </c>
      <c r="E69" s="23">
        <f>ROUND(C69*D69,2)</f>
        <v>10.039999999999999</v>
      </c>
      <c r="F69" s="16">
        <v>0</v>
      </c>
      <c r="G69" s="23">
        <f>ROUND(E69*F69,2)</f>
        <v>0</v>
      </c>
      <c r="H69" s="23">
        <f t="shared" ref="H69:H75" si="3">ROUND(E69-G69,2)</f>
        <v>10.039999999999999</v>
      </c>
    </row>
    <row r="70" spans="1:8" x14ac:dyDescent="0.3">
      <c r="A70" s="14" t="s">
        <v>38</v>
      </c>
      <c r="B70" s="14" t="s">
        <v>48</v>
      </c>
      <c r="C70" s="15">
        <v>4.72</v>
      </c>
      <c r="D70" s="14">
        <v>1</v>
      </c>
      <c r="E70" s="23">
        <f>ROUND(C70*D70,2)</f>
        <v>4.72</v>
      </c>
      <c r="F70" s="16">
        <v>0</v>
      </c>
      <c r="G70" s="23">
        <f>ROUND(E70*F70,2)</f>
        <v>0</v>
      </c>
      <c r="H70" s="23">
        <f t="shared" si="3"/>
        <v>4.72</v>
      </c>
    </row>
    <row r="71" spans="1:8" x14ac:dyDescent="0.3">
      <c r="A71" s="14" t="s">
        <v>134</v>
      </c>
      <c r="B71" s="14" t="s">
        <v>48</v>
      </c>
      <c r="C71" s="15">
        <v>6.42</v>
      </c>
      <c r="D71" s="14">
        <v>1</v>
      </c>
      <c r="E71" s="23">
        <f>ROUND(C71*D71,2)</f>
        <v>6.42</v>
      </c>
      <c r="F71" s="16">
        <v>0</v>
      </c>
      <c r="G71" s="23">
        <f>ROUND(E71*F71,2)</f>
        <v>0</v>
      </c>
      <c r="H71" s="23">
        <f t="shared" si="3"/>
        <v>6.42</v>
      </c>
    </row>
    <row r="72" spans="1:8" x14ac:dyDescent="0.3">
      <c r="A72" s="14" t="s">
        <v>190</v>
      </c>
      <c r="B72" s="14" t="s">
        <v>48</v>
      </c>
      <c r="C72" s="15">
        <v>11.8</v>
      </c>
      <c r="D72" s="14">
        <v>1</v>
      </c>
      <c r="E72" s="23">
        <f>ROUND(C72*D72,2)</f>
        <v>11.8</v>
      </c>
      <c r="F72" s="16">
        <v>0</v>
      </c>
      <c r="G72" s="23">
        <f>ROUND(E72*F72,2)</f>
        <v>0</v>
      </c>
      <c r="H72" s="23">
        <f t="shared" si="3"/>
        <v>11.8</v>
      </c>
    </row>
    <row r="73" spans="1:8" x14ac:dyDescent="0.3">
      <c r="A73" s="9" t="s">
        <v>49</v>
      </c>
      <c r="B73" s="9" t="s">
        <v>48</v>
      </c>
      <c r="C73" s="10">
        <v>30.71</v>
      </c>
      <c r="D73" s="9">
        <v>1</v>
      </c>
      <c r="E73" s="22">
        <f>ROUND(C73*D73,2)</f>
        <v>30.71</v>
      </c>
      <c r="F73" s="11">
        <v>0</v>
      </c>
      <c r="G73" s="22">
        <f>ROUND(E73*F73,2)</f>
        <v>0</v>
      </c>
      <c r="H73" s="22">
        <f t="shared" si="3"/>
        <v>30.71</v>
      </c>
    </row>
    <row r="74" spans="1:8" x14ac:dyDescent="0.3">
      <c r="A74" s="7" t="s">
        <v>50</v>
      </c>
      <c r="C74" s="23"/>
      <c r="E74" s="23">
        <f>SUM(E12:E73)</f>
        <v>1003.4300000000002</v>
      </c>
      <c r="G74" s="12">
        <f>SUM(G12:G73)</f>
        <v>0</v>
      </c>
      <c r="H74" s="12">
        <f t="shared" si="3"/>
        <v>1003.43</v>
      </c>
    </row>
    <row r="75" spans="1:8" x14ac:dyDescent="0.3">
      <c r="A75" s="7" t="s">
        <v>51</v>
      </c>
      <c r="C75" s="23"/>
      <c r="E75" s="23">
        <f>+E8-E74</f>
        <v>76.569999999999823</v>
      </c>
      <c r="G75" s="12">
        <f>+G8-G74</f>
        <v>0</v>
      </c>
      <c r="H75" s="12">
        <f t="shared" si="3"/>
        <v>76.569999999999993</v>
      </c>
    </row>
    <row r="76" spans="1:8" x14ac:dyDescent="0.3">
      <c r="A76" t="s">
        <v>12</v>
      </c>
      <c r="C76" s="23"/>
      <c r="E76" s="23"/>
    </row>
    <row r="77" spans="1:8" x14ac:dyDescent="0.3">
      <c r="A77" s="7" t="s">
        <v>52</v>
      </c>
      <c r="C77" s="23"/>
      <c r="E77" s="23"/>
    </row>
    <row r="78" spans="1:8" x14ac:dyDescent="0.3">
      <c r="A78" s="14" t="s">
        <v>42</v>
      </c>
      <c r="B78" s="14" t="s">
        <v>48</v>
      </c>
      <c r="C78" s="15">
        <v>27.66</v>
      </c>
      <c r="D78" s="14">
        <v>1</v>
      </c>
      <c r="E78" s="23">
        <f>ROUND(C78*D78,2)</f>
        <v>27.66</v>
      </c>
      <c r="F78" s="16">
        <v>0</v>
      </c>
      <c r="G78" s="23">
        <f>ROUND(E78*F78,2)</f>
        <v>0</v>
      </c>
      <c r="H78" s="23">
        <f t="shared" ref="H78:H84" si="4">ROUND(E78-G78,2)</f>
        <v>27.66</v>
      </c>
    </row>
    <row r="79" spans="1:8" x14ac:dyDescent="0.3">
      <c r="A79" s="14" t="s">
        <v>38</v>
      </c>
      <c r="B79" s="14" t="s">
        <v>48</v>
      </c>
      <c r="C79" s="15">
        <v>36.479999999999997</v>
      </c>
      <c r="D79" s="14">
        <v>1</v>
      </c>
      <c r="E79" s="23">
        <f>ROUND(C79*D79,2)</f>
        <v>36.479999999999997</v>
      </c>
      <c r="F79" s="16">
        <v>0</v>
      </c>
      <c r="G79" s="23">
        <f>ROUND(E79*F79,2)</f>
        <v>0</v>
      </c>
      <c r="H79" s="23">
        <f t="shared" si="4"/>
        <v>36.479999999999997</v>
      </c>
    </row>
    <row r="80" spans="1:8" x14ac:dyDescent="0.3">
      <c r="A80" s="14" t="s">
        <v>134</v>
      </c>
      <c r="B80" s="14" t="s">
        <v>48</v>
      </c>
      <c r="C80" s="15">
        <v>30.72</v>
      </c>
      <c r="D80" s="14">
        <v>1</v>
      </c>
      <c r="E80" s="23">
        <f>ROUND(C80*D80,2)</f>
        <v>30.72</v>
      </c>
      <c r="F80" s="16">
        <v>0</v>
      </c>
      <c r="G80" s="23">
        <f>ROUND(E80*F80,2)</f>
        <v>0</v>
      </c>
      <c r="H80" s="23">
        <f t="shared" si="4"/>
        <v>30.72</v>
      </c>
    </row>
    <row r="81" spans="1:8" x14ac:dyDescent="0.3">
      <c r="A81" s="9" t="s">
        <v>190</v>
      </c>
      <c r="B81" s="9" t="s">
        <v>48</v>
      </c>
      <c r="C81" s="10">
        <v>91.67</v>
      </c>
      <c r="D81" s="9">
        <v>1</v>
      </c>
      <c r="E81" s="22">
        <f>ROUND(C81*D81,2)</f>
        <v>91.67</v>
      </c>
      <c r="F81" s="11">
        <v>0</v>
      </c>
      <c r="G81" s="22">
        <f>ROUND(E81*F81,2)</f>
        <v>0</v>
      </c>
      <c r="H81" s="22">
        <f t="shared" si="4"/>
        <v>91.67</v>
      </c>
    </row>
    <row r="82" spans="1:8" x14ac:dyDescent="0.3">
      <c r="A82" s="7" t="s">
        <v>53</v>
      </c>
      <c r="C82" s="23"/>
      <c r="E82" s="23">
        <f>SUM(E78:E81)</f>
        <v>186.53</v>
      </c>
      <c r="G82" s="12">
        <f>SUM(G78:G81)</f>
        <v>0</v>
      </c>
      <c r="H82" s="12">
        <f t="shared" si="4"/>
        <v>186.53</v>
      </c>
    </row>
    <row r="83" spans="1:8" x14ac:dyDescent="0.3">
      <c r="A83" s="7" t="s">
        <v>54</v>
      </c>
      <c r="C83" s="23"/>
      <c r="E83" s="23">
        <f>+E74+E82</f>
        <v>1189.9600000000003</v>
      </c>
      <c r="G83" s="12">
        <f>+G74+G82</f>
        <v>0</v>
      </c>
      <c r="H83" s="12">
        <f t="shared" si="4"/>
        <v>1189.96</v>
      </c>
    </row>
    <row r="84" spans="1:8" x14ac:dyDescent="0.3">
      <c r="A84" s="7" t="s">
        <v>55</v>
      </c>
      <c r="C84" s="23"/>
      <c r="E84" s="23">
        <f>+E8-E83</f>
        <v>-109.96000000000026</v>
      </c>
      <c r="G84" s="12">
        <f>+G8-G83</f>
        <v>0</v>
      </c>
      <c r="H84" s="12">
        <f t="shared" si="4"/>
        <v>-109.96</v>
      </c>
    </row>
    <row r="85" spans="1:8" x14ac:dyDescent="0.3">
      <c r="A85" t="s">
        <v>120</v>
      </c>
      <c r="C85" s="23"/>
      <c r="E85" s="23"/>
    </row>
    <row r="86" spans="1:8" x14ac:dyDescent="0.3">
      <c r="A86" t="s">
        <v>425</v>
      </c>
      <c r="C86" s="23"/>
      <c r="E86" s="23"/>
    </row>
    <row r="87" spans="1:8" x14ac:dyDescent="0.3">
      <c r="A87" s="7" t="s">
        <v>121</v>
      </c>
      <c r="C87" s="23"/>
      <c r="E87" s="23"/>
    </row>
    <row r="88" spans="1:8" x14ac:dyDescent="0.3">
      <c r="A88" s="7" t="s">
        <v>122</v>
      </c>
      <c r="C88" s="23"/>
      <c r="E88" s="23"/>
    </row>
    <row r="89" spans="1:8" x14ac:dyDescent="0.3">
      <c r="A89" s="7"/>
      <c r="C89" s="23"/>
      <c r="E89" s="23"/>
    </row>
    <row r="98" spans="1:8" x14ac:dyDescent="0.3">
      <c r="A98" t="str" cm="1">
        <f t="array" aca="1" ref="A98" ca="1">MID(CELL("filename",A1),FIND("]",CELL("filename",A1))+1,256)</f>
        <v>rice12</v>
      </c>
    </row>
    <row r="99" spans="1:8" x14ac:dyDescent="0.3">
      <c r="A99" s="7" t="s">
        <v>50</v>
      </c>
      <c r="E99" s="25">
        <f>VLOOKUP(A99,$A$1:$H$98,5,FALSE)</f>
        <v>1003.4300000000002</v>
      </c>
    </row>
    <row r="100" spans="1:8" x14ac:dyDescent="0.3">
      <c r="A100" s="7" t="s">
        <v>293</v>
      </c>
      <c r="E100" s="25">
        <f>VLOOKUP(A100,$A$1:$H$98,5,FALSE)</f>
        <v>186.53</v>
      </c>
    </row>
    <row r="101" spans="1:8" x14ac:dyDescent="0.3">
      <c r="A101" s="7" t="s">
        <v>294</v>
      </c>
      <c r="E101" s="25">
        <f t="shared" ref="E101:E102" si="5">VLOOKUP(A101,$A$1:$H$98,5,FALSE)</f>
        <v>1189.9600000000003</v>
      </c>
    </row>
    <row r="102" spans="1:8" x14ac:dyDescent="0.3">
      <c r="A102" s="7" t="s">
        <v>55</v>
      </c>
      <c r="E102" s="25">
        <f t="shared" si="5"/>
        <v>-109.96000000000026</v>
      </c>
    </row>
    <row r="104" spans="1:8" x14ac:dyDescent="0.3">
      <c r="A104" s="21" t="s">
        <v>255</v>
      </c>
    </row>
    <row r="105" spans="1:8" x14ac:dyDescent="0.3">
      <c r="A105" s="25">
        <f>E102</f>
        <v>-109.96000000000026</v>
      </c>
      <c r="B105" s="25">
        <f ca="1">C105-Calculator!$B$16</f>
        <v>4.6000000000000005</v>
      </c>
      <c r="C105" s="25">
        <f ca="1">D105-Calculator!$B$16</f>
        <v>4.9000000000000004</v>
      </c>
      <c r="D105" s="25">
        <f ca="1">E105-Calculator!$B$16</f>
        <v>5.2</v>
      </c>
      <c r="E105" s="25" cm="1">
        <f t="array" aca="1" ref="E105" ca="1">IF(MID(CELL("filename",A1),FIND("]",CELL("filename",A1))+1,256)=Calculator!AR2,Calculator!B15,5.5)</f>
        <v>5.5</v>
      </c>
      <c r="F105" s="25">
        <f ca="1">E105+Calculator!$B$16</f>
        <v>5.8</v>
      </c>
      <c r="G105" s="25">
        <f ca="1">F105+Calculator!$B$16</f>
        <v>6.1</v>
      </c>
      <c r="H105" s="25">
        <f ca="1">G105+Calculator!$B$16</f>
        <v>6.3999999999999995</v>
      </c>
    </row>
    <row r="106" spans="1:8" x14ac:dyDescent="0.3">
      <c r="A106">
        <f ca="1">A107-Calculator!$B$12</f>
        <v>205</v>
      </c>
      <c r="B106">
        <f t="dataTable" ref="B106:H112" dt2D="1" dtr="1" r1="C7" r2="D7" ca="1"/>
        <v>-246.96000000000026</v>
      </c>
      <c r="C106">
        <v>-185.46000000000026</v>
      </c>
      <c r="D106">
        <v>-123.96000000000026</v>
      </c>
      <c r="E106">
        <v>-62.460000000000264</v>
      </c>
      <c r="F106">
        <v>-0.96000000000026375</v>
      </c>
      <c r="G106">
        <v>60.539999999999736</v>
      </c>
      <c r="H106">
        <v>122.03999999999974</v>
      </c>
    </row>
    <row r="107" spans="1:8" x14ac:dyDescent="0.3">
      <c r="A107">
        <f ca="1">A108-Calculator!$B$12</f>
        <v>210</v>
      </c>
      <c r="B107">
        <v>-223.96000000000026</v>
      </c>
      <c r="C107">
        <v>-160.96000000000026</v>
      </c>
      <c r="D107">
        <v>-97.960000000000264</v>
      </c>
      <c r="E107">
        <v>-34.960000000000264</v>
      </c>
      <c r="F107">
        <v>28.039999999999736</v>
      </c>
      <c r="G107">
        <v>91.039999999999736</v>
      </c>
      <c r="H107">
        <v>154.03999999999974</v>
      </c>
    </row>
    <row r="108" spans="1:8" x14ac:dyDescent="0.3">
      <c r="A108">
        <f ca="1">A109-Calculator!$B$12</f>
        <v>215</v>
      </c>
      <c r="B108">
        <v>-200.96000000000026</v>
      </c>
      <c r="C108">
        <v>-136.46000000000026</v>
      </c>
      <c r="D108">
        <v>-71.960000000000264</v>
      </c>
      <c r="E108">
        <v>-7.4600000000002638</v>
      </c>
      <c r="F108">
        <v>57.039999999999736</v>
      </c>
      <c r="G108">
        <v>121.53999999999974</v>
      </c>
      <c r="H108">
        <v>186.03999999999974</v>
      </c>
    </row>
    <row r="109" spans="1:8" x14ac:dyDescent="0.3">
      <c r="A109" cm="1">
        <f t="array" aca="1" ref="A109" ca="1">IF(MID(CELL("filename",A1),FIND("]",CELL("filename",A1))+1,256)=Calculator!AR2,Calculator!B11,220)</f>
        <v>220</v>
      </c>
      <c r="B109">
        <v>-177.96000000000026</v>
      </c>
      <c r="C109">
        <v>-111.96000000000026</v>
      </c>
      <c r="D109">
        <v>-45.960000000000264</v>
      </c>
      <c r="E109">
        <v>20.039999999999736</v>
      </c>
      <c r="F109">
        <v>86.039999999999736</v>
      </c>
      <c r="G109">
        <v>152.03999999999974</v>
      </c>
      <c r="H109">
        <v>218.03999999999974</v>
      </c>
    </row>
    <row r="110" spans="1:8" x14ac:dyDescent="0.3">
      <c r="A110">
        <f ca="1">A109+Calculator!$B$12</f>
        <v>225</v>
      </c>
      <c r="B110">
        <v>-154.96000000000026</v>
      </c>
      <c r="C110">
        <v>-87.460000000000264</v>
      </c>
      <c r="D110">
        <v>-19.960000000000264</v>
      </c>
      <c r="E110">
        <v>47.539999999999736</v>
      </c>
      <c r="F110">
        <v>115.03999999999974</v>
      </c>
      <c r="G110">
        <v>182.53999999999974</v>
      </c>
      <c r="H110">
        <v>250.03999999999974</v>
      </c>
    </row>
    <row r="111" spans="1:8" x14ac:dyDescent="0.3">
      <c r="A111">
        <f ca="1">A110+Calculator!$B$12</f>
        <v>230</v>
      </c>
      <c r="B111">
        <v>-131.96000000000026</v>
      </c>
      <c r="C111">
        <v>-62.960000000000264</v>
      </c>
      <c r="D111">
        <v>6.0399999999997362</v>
      </c>
      <c r="E111">
        <v>75.039999999999736</v>
      </c>
      <c r="F111">
        <v>144.03999999999974</v>
      </c>
      <c r="G111">
        <v>213.03999999999974</v>
      </c>
      <c r="H111">
        <v>282.03999999999974</v>
      </c>
    </row>
    <row r="112" spans="1:8" x14ac:dyDescent="0.3">
      <c r="A112">
        <f ca="1">A111+Calculator!$B$12</f>
        <v>235</v>
      </c>
      <c r="B112">
        <v>-108.96000000000026</v>
      </c>
      <c r="C112">
        <v>-38.460000000000264</v>
      </c>
      <c r="D112">
        <v>32.039999999999736</v>
      </c>
      <c r="E112">
        <v>102.53999999999974</v>
      </c>
      <c r="F112">
        <v>173.03999999999974</v>
      </c>
      <c r="G112">
        <v>243.53999999999974</v>
      </c>
      <c r="H112">
        <v>314.03999999999974</v>
      </c>
    </row>
    <row r="115" spans="1:8" x14ac:dyDescent="0.3">
      <c r="A115" s="21" t="s">
        <v>256</v>
      </c>
    </row>
    <row r="116" spans="1:8" x14ac:dyDescent="0.3">
      <c r="A116" s="25">
        <f>E102</f>
        <v>-109.96000000000026</v>
      </c>
      <c r="B116" s="25">
        <f ca="1">C116-Calculator!$B$29</f>
        <v>5.2000000000000011</v>
      </c>
      <c r="C116" s="25">
        <f ca="1">D116-Calculator!$B$29</f>
        <v>5.3000000000000007</v>
      </c>
      <c r="D116" s="25">
        <f ca="1">E116-Calculator!$B$29</f>
        <v>5.4</v>
      </c>
      <c r="E116" s="25" cm="1">
        <f t="array" aca="1" ref="E116" ca="1">IF(MID(CELL("filename",A1),FIND("]",CELL("filename",A1))+1,256)=Calculator!AS2,Calculator!B28,5.5)</f>
        <v>5.5</v>
      </c>
      <c r="F116" s="25">
        <f ca="1">E116+Calculator!$B$29</f>
        <v>5.6</v>
      </c>
      <c r="G116" s="25">
        <f ca="1">F116+Calculator!$B$29</f>
        <v>5.6999999999999993</v>
      </c>
      <c r="H116" s="25">
        <f ca="1">G116+Calculator!$B$29</f>
        <v>5.7999999999999989</v>
      </c>
    </row>
    <row r="117" spans="1:8" x14ac:dyDescent="0.3">
      <c r="A117">
        <f ca="1">A118-Calculator!$B$25</f>
        <v>205</v>
      </c>
      <c r="B117">
        <f t="dataTable" ref="B117:H123" dt2D="1" dtr="1" r1="C7" r2="D7" ca="1"/>
        <v>-123.96000000000026</v>
      </c>
      <c r="C117">
        <v>-103.46000000000026</v>
      </c>
      <c r="D117">
        <v>-82.960000000000264</v>
      </c>
      <c r="E117">
        <v>-62.460000000000264</v>
      </c>
      <c r="F117">
        <v>-41.960000000000264</v>
      </c>
      <c r="G117">
        <v>-21.460000000000264</v>
      </c>
      <c r="H117">
        <v>-0.96000000000026375</v>
      </c>
    </row>
    <row r="118" spans="1:8" x14ac:dyDescent="0.3">
      <c r="A118">
        <f ca="1">A119-Calculator!$B$25</f>
        <v>210</v>
      </c>
      <c r="B118">
        <v>-97.960000000000264</v>
      </c>
      <c r="C118">
        <v>-76.960000000000264</v>
      </c>
      <c r="D118">
        <v>-55.960000000000264</v>
      </c>
      <c r="E118">
        <v>-34.960000000000264</v>
      </c>
      <c r="F118">
        <v>-13.960000000000264</v>
      </c>
      <c r="G118">
        <v>7.0399999999997362</v>
      </c>
      <c r="H118">
        <v>28.039999999999736</v>
      </c>
    </row>
    <row r="119" spans="1:8" x14ac:dyDescent="0.3">
      <c r="A119">
        <f ca="1">A120-Calculator!$B$25</f>
        <v>215</v>
      </c>
      <c r="B119">
        <v>-71.960000000000264</v>
      </c>
      <c r="C119">
        <v>-50.460000000000264</v>
      </c>
      <c r="D119">
        <v>-28.960000000000264</v>
      </c>
      <c r="E119">
        <v>-7.4600000000002638</v>
      </c>
      <c r="F119">
        <v>14.039999999999736</v>
      </c>
      <c r="G119">
        <v>35.539999999999736</v>
      </c>
      <c r="H119">
        <v>57.039999999999736</v>
      </c>
    </row>
    <row r="120" spans="1:8" x14ac:dyDescent="0.3">
      <c r="A120" cm="1">
        <f t="array" aca="1" ref="A120" ca="1">IF(MID(CELL("filename",A1),FIND("]",CELL("filename",A1))+1,256)=Calculator!AS2,Calculator!B24,220)</f>
        <v>220</v>
      </c>
      <c r="B120">
        <v>-45.960000000000264</v>
      </c>
      <c r="C120">
        <v>-23.960000000000264</v>
      </c>
      <c r="D120">
        <v>-1.9600000000002638</v>
      </c>
      <c r="E120">
        <v>20.039999999999736</v>
      </c>
      <c r="F120">
        <v>42.039999999999736</v>
      </c>
      <c r="G120">
        <v>64.039999999999736</v>
      </c>
      <c r="H120">
        <v>86.039999999999736</v>
      </c>
    </row>
    <row r="121" spans="1:8" x14ac:dyDescent="0.3">
      <c r="A121">
        <f ca="1">A120+Calculator!$B$25</f>
        <v>225</v>
      </c>
      <c r="B121">
        <v>-19.960000000000264</v>
      </c>
      <c r="C121">
        <v>2.5399999999997362</v>
      </c>
      <c r="D121">
        <v>25.039999999999736</v>
      </c>
      <c r="E121">
        <v>47.539999999999736</v>
      </c>
      <c r="F121">
        <v>70.039999999999736</v>
      </c>
      <c r="G121">
        <v>92.539999999999736</v>
      </c>
      <c r="H121">
        <v>115.03999999999974</v>
      </c>
    </row>
    <row r="122" spans="1:8" x14ac:dyDescent="0.3">
      <c r="A122">
        <f ca="1">A121+Calculator!$B$25</f>
        <v>230</v>
      </c>
      <c r="B122">
        <v>6.0399999999997362</v>
      </c>
      <c r="C122">
        <v>29.039999999999736</v>
      </c>
      <c r="D122">
        <v>52.039999999999736</v>
      </c>
      <c r="E122">
        <v>75.039999999999736</v>
      </c>
      <c r="F122">
        <v>98.039999999999736</v>
      </c>
      <c r="G122">
        <v>121.03999999999974</v>
      </c>
      <c r="H122">
        <v>144.03999999999974</v>
      </c>
    </row>
    <row r="123" spans="1:8" x14ac:dyDescent="0.3">
      <c r="A123">
        <f ca="1">A122+Calculator!$B$25</f>
        <v>235</v>
      </c>
      <c r="B123">
        <v>32.039999999999736</v>
      </c>
      <c r="C123">
        <v>55.539999999999736</v>
      </c>
      <c r="D123">
        <v>79.039999999999736</v>
      </c>
      <c r="E123">
        <v>102.53999999999974</v>
      </c>
      <c r="F123">
        <v>126.03999999999974</v>
      </c>
      <c r="G123">
        <v>149.53999999999974</v>
      </c>
      <c r="H123">
        <v>173.03999999999974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BDAA-4171-45B7-9CBA-8FFB43159E51}">
  <dimension ref="A1:H123"/>
  <sheetViews>
    <sheetView topLeftCell="A103" workbookViewId="0">
      <selection activeCell="A116" sqref="A116"/>
    </sheetView>
  </sheetViews>
  <sheetFormatPr defaultRowHeight="14.4" x14ac:dyDescent="0.3"/>
  <cols>
    <col min="1" max="1" width="25.6640625" customWidth="1"/>
    <col min="5" max="5" width="11" customWidth="1"/>
    <col min="8" max="8" width="11" customWidth="1"/>
  </cols>
  <sheetData>
    <row r="1" spans="1:8" x14ac:dyDescent="0.3">
      <c r="A1" s="80" t="s">
        <v>226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317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449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98</v>
      </c>
      <c r="B7" s="9" t="s">
        <v>124</v>
      </c>
      <c r="C7" s="28">
        <f>IF(Calculator!B7="Rice",Calculator!B15,IF(Calculator!B20="Rice",Calculator!B28,6.75))</f>
        <v>6.75</v>
      </c>
      <c r="D7" s="29">
        <f>IF(Calculator!B7="Rice",Calculator!B11,IF(Calculator!B20="Rice",Calculator!B24,160))</f>
        <v>160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3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3.5</v>
      </c>
      <c r="E12" s="23">
        <f>ROUND(C12*D12,2)</f>
        <v>28.39</v>
      </c>
      <c r="F12" s="16">
        <v>0</v>
      </c>
      <c r="G12" s="23">
        <f>ROUND(E12*F12,2)</f>
        <v>0</v>
      </c>
      <c r="H12" s="23">
        <f>ROUND(E12-G12,2)</f>
        <v>28.39</v>
      </c>
    </row>
    <row r="13" spans="1:8" x14ac:dyDescent="0.3">
      <c r="A13" s="14" t="s">
        <v>200</v>
      </c>
      <c r="B13" s="14" t="s">
        <v>16</v>
      </c>
      <c r="C13" s="15">
        <v>10.57</v>
      </c>
      <c r="D13" s="14">
        <v>1</v>
      </c>
      <c r="E13" s="23">
        <f>ROUND(C13*D13,2)</f>
        <v>10.57</v>
      </c>
      <c r="F13" s="16">
        <v>0</v>
      </c>
      <c r="G13" s="23">
        <f>ROUND(E13*F13,2)</f>
        <v>0</v>
      </c>
      <c r="H13" s="23">
        <f>ROUND(E13-G13,2)</f>
        <v>10.57</v>
      </c>
    </row>
    <row r="14" spans="1:8" x14ac:dyDescent="0.3">
      <c r="A14" s="14" t="s">
        <v>57</v>
      </c>
      <c r="B14" s="14" t="s">
        <v>16</v>
      </c>
      <c r="C14" s="15">
        <v>6.87</v>
      </c>
      <c r="D14" s="14">
        <v>2.1</v>
      </c>
      <c r="E14" s="23">
        <f>ROUND(C14*D14,2)</f>
        <v>14.43</v>
      </c>
      <c r="F14" s="16">
        <v>0</v>
      </c>
      <c r="G14" s="23">
        <f>ROUND(E14*F14,2)</f>
        <v>0</v>
      </c>
      <c r="H14" s="23">
        <f>ROUND(E14-G14,2)</f>
        <v>14.43</v>
      </c>
    </row>
    <row r="15" spans="1:8" x14ac:dyDescent="0.3">
      <c r="A15" s="13" t="s">
        <v>20</v>
      </c>
      <c r="C15" s="23"/>
      <c r="E15" s="23"/>
    </row>
    <row r="16" spans="1:8" x14ac:dyDescent="0.3">
      <c r="A16" s="14" t="s">
        <v>167</v>
      </c>
      <c r="B16" s="14" t="s">
        <v>21</v>
      </c>
      <c r="C16" s="15">
        <v>26</v>
      </c>
      <c r="D16" s="14">
        <v>0.5</v>
      </c>
      <c r="E16" s="23">
        <f>ROUND(C16*D16,2)</f>
        <v>13</v>
      </c>
      <c r="F16" s="16">
        <v>0</v>
      </c>
      <c r="G16" s="23">
        <f>ROUND(E16*F16,2)</f>
        <v>0</v>
      </c>
      <c r="H16" s="23">
        <f>ROUND(E16-G16,2)</f>
        <v>13</v>
      </c>
    </row>
    <row r="17" spans="1:8" x14ac:dyDescent="0.3">
      <c r="A17" s="14" t="s">
        <v>154</v>
      </c>
      <c r="B17" s="14" t="s">
        <v>21</v>
      </c>
      <c r="C17" s="15">
        <v>47.21</v>
      </c>
      <c r="D17" s="14">
        <v>0.5</v>
      </c>
      <c r="E17" s="23">
        <f>ROUND(C17*D17,2)</f>
        <v>23.61</v>
      </c>
      <c r="F17" s="16">
        <v>0</v>
      </c>
      <c r="G17" s="23">
        <f>ROUND(E17*F17,2)</f>
        <v>0</v>
      </c>
      <c r="H17" s="23">
        <f>ROUND(E17-G17,2)</f>
        <v>23.61</v>
      </c>
    </row>
    <row r="18" spans="1:8" x14ac:dyDescent="0.3">
      <c r="A18" s="14" t="s">
        <v>168</v>
      </c>
      <c r="B18" s="14" t="s">
        <v>21</v>
      </c>
      <c r="C18" s="15">
        <v>31.69</v>
      </c>
      <c r="D18" s="14">
        <v>5.94</v>
      </c>
      <c r="E18" s="23">
        <f>ROUND(C18*D18,2)</f>
        <v>188.24</v>
      </c>
      <c r="F18" s="16">
        <v>0</v>
      </c>
      <c r="G18" s="23">
        <f>ROUND(E18*F18,2)</f>
        <v>0</v>
      </c>
      <c r="H18" s="23">
        <f>ROUND(E18-G18,2)</f>
        <v>188.24</v>
      </c>
    </row>
    <row r="19" spans="1:8" x14ac:dyDescent="0.3">
      <c r="A19" s="14" t="s">
        <v>169</v>
      </c>
      <c r="B19" s="14" t="s">
        <v>26</v>
      </c>
      <c r="C19" s="15">
        <v>18</v>
      </c>
      <c r="D19" s="14">
        <v>0.8</v>
      </c>
      <c r="E19" s="23">
        <f>ROUND(C19*D19,2)</f>
        <v>14.4</v>
      </c>
      <c r="F19" s="16">
        <v>0</v>
      </c>
      <c r="G19" s="23">
        <f>ROUND(E19*F19,2)</f>
        <v>0</v>
      </c>
      <c r="H19" s="23">
        <f>ROUND(E19-G19,2)</f>
        <v>14.4</v>
      </c>
    </row>
    <row r="20" spans="1:8" x14ac:dyDescent="0.3">
      <c r="A20" s="13" t="s">
        <v>24</v>
      </c>
      <c r="C20" s="23"/>
      <c r="E20" s="23"/>
    </row>
    <row r="21" spans="1:8" x14ac:dyDescent="0.3">
      <c r="A21" s="14" t="s">
        <v>25</v>
      </c>
      <c r="B21" s="14" t="s">
        <v>18</v>
      </c>
      <c r="C21" s="15">
        <v>0.25</v>
      </c>
      <c r="D21" s="14">
        <v>80</v>
      </c>
      <c r="E21" s="23">
        <f t="shared" ref="E21:E28" si="0">ROUND(C21*D21,2)</f>
        <v>20</v>
      </c>
      <c r="F21" s="16">
        <v>0</v>
      </c>
      <c r="G21" s="23">
        <f t="shared" ref="G21:G28" si="1">ROUND(E21*F21,2)</f>
        <v>0</v>
      </c>
      <c r="H21" s="23">
        <f t="shared" ref="H21:H28" si="2">ROUND(E21-G21,2)</f>
        <v>20</v>
      </c>
    </row>
    <row r="22" spans="1:8" x14ac:dyDescent="0.3">
      <c r="A22" s="14" t="s">
        <v>138</v>
      </c>
      <c r="B22" s="14" t="s">
        <v>26</v>
      </c>
      <c r="C22" s="15">
        <v>2.72</v>
      </c>
      <c r="D22" s="14">
        <v>2</v>
      </c>
      <c r="E22" s="23">
        <f t="shared" si="0"/>
        <v>5.44</v>
      </c>
      <c r="F22" s="16">
        <v>0</v>
      </c>
      <c r="G22" s="23">
        <f t="shared" si="1"/>
        <v>0</v>
      </c>
      <c r="H22" s="23">
        <f t="shared" si="2"/>
        <v>5.44</v>
      </c>
    </row>
    <row r="23" spans="1:8" x14ac:dyDescent="0.3">
      <c r="A23" s="14" t="s">
        <v>170</v>
      </c>
      <c r="B23" s="14" t="s">
        <v>26</v>
      </c>
      <c r="C23" s="15">
        <v>17.5</v>
      </c>
      <c r="D23" s="14">
        <v>1.3</v>
      </c>
      <c r="E23" s="23">
        <f t="shared" si="0"/>
        <v>22.75</v>
      </c>
      <c r="F23" s="16">
        <v>0</v>
      </c>
      <c r="G23" s="23">
        <f t="shared" si="1"/>
        <v>0</v>
      </c>
      <c r="H23" s="23">
        <f t="shared" si="2"/>
        <v>22.75</v>
      </c>
    </row>
    <row r="24" spans="1:8" x14ac:dyDescent="0.3">
      <c r="A24" s="14" t="s">
        <v>171</v>
      </c>
      <c r="B24" s="14" t="s">
        <v>18</v>
      </c>
      <c r="C24" s="15">
        <v>7.91</v>
      </c>
      <c r="D24" s="14">
        <v>3</v>
      </c>
      <c r="E24" s="23">
        <f t="shared" si="0"/>
        <v>23.73</v>
      </c>
      <c r="F24" s="16">
        <v>0</v>
      </c>
      <c r="G24" s="23">
        <f t="shared" si="1"/>
        <v>0</v>
      </c>
      <c r="H24" s="23">
        <f t="shared" si="2"/>
        <v>23.73</v>
      </c>
    </row>
    <row r="25" spans="1:8" x14ac:dyDescent="0.3">
      <c r="A25" s="14" t="s">
        <v>318</v>
      </c>
      <c r="B25" s="14" t="s">
        <v>18</v>
      </c>
      <c r="C25" s="15">
        <v>4.99</v>
      </c>
      <c r="D25" s="14">
        <v>11</v>
      </c>
      <c r="E25" s="23">
        <f t="shared" si="0"/>
        <v>54.89</v>
      </c>
      <c r="F25" s="16">
        <v>0</v>
      </c>
      <c r="G25" s="23">
        <f t="shared" si="1"/>
        <v>0</v>
      </c>
      <c r="H25" s="23">
        <f t="shared" si="2"/>
        <v>54.89</v>
      </c>
    </row>
    <row r="26" spans="1:8" x14ac:dyDescent="0.3">
      <c r="A26" s="14" t="s">
        <v>173</v>
      </c>
      <c r="B26" s="14" t="s">
        <v>26</v>
      </c>
      <c r="C26" s="15">
        <v>17.5</v>
      </c>
      <c r="D26" s="14">
        <v>2</v>
      </c>
      <c r="E26" s="23">
        <f t="shared" si="0"/>
        <v>35</v>
      </c>
      <c r="F26" s="16">
        <v>0</v>
      </c>
      <c r="G26" s="23">
        <f t="shared" si="1"/>
        <v>0</v>
      </c>
      <c r="H26" s="23">
        <f t="shared" si="2"/>
        <v>35</v>
      </c>
    </row>
    <row r="27" spans="1:8" x14ac:dyDescent="0.3">
      <c r="A27" s="14" t="s">
        <v>203</v>
      </c>
      <c r="B27" s="14" t="s">
        <v>18</v>
      </c>
      <c r="C27" s="15">
        <v>8.1300000000000008</v>
      </c>
      <c r="D27" s="14">
        <v>1.5</v>
      </c>
      <c r="E27" s="23">
        <f t="shared" si="0"/>
        <v>12.2</v>
      </c>
      <c r="F27" s="16">
        <v>0</v>
      </c>
      <c r="G27" s="23">
        <f t="shared" si="1"/>
        <v>0</v>
      </c>
      <c r="H27" s="23">
        <f t="shared" si="2"/>
        <v>12.2</v>
      </c>
    </row>
    <row r="28" spans="1:8" x14ac:dyDescent="0.3">
      <c r="A28" s="14" t="s">
        <v>175</v>
      </c>
      <c r="B28" s="14" t="s">
        <v>18</v>
      </c>
      <c r="C28" s="15">
        <v>2.54</v>
      </c>
      <c r="D28" s="14">
        <v>7.5</v>
      </c>
      <c r="E28" s="23">
        <f t="shared" si="0"/>
        <v>19.05</v>
      </c>
      <c r="F28" s="16">
        <v>0</v>
      </c>
      <c r="G28" s="23">
        <f t="shared" si="1"/>
        <v>0</v>
      </c>
      <c r="H28" s="23">
        <f t="shared" si="2"/>
        <v>19.05</v>
      </c>
    </row>
    <row r="29" spans="1:8" x14ac:dyDescent="0.3">
      <c r="A29" s="13" t="s">
        <v>27</v>
      </c>
      <c r="C29" s="23"/>
      <c r="E29" s="23"/>
    </row>
    <row r="30" spans="1:8" x14ac:dyDescent="0.3">
      <c r="A30" s="14" t="s">
        <v>421</v>
      </c>
      <c r="B30" s="14" t="s">
        <v>18</v>
      </c>
      <c r="C30" s="15">
        <v>1.1299999999999999</v>
      </c>
      <c r="D30" s="14">
        <v>14.4</v>
      </c>
      <c r="E30" s="23">
        <f>ROUND(C30*D30,2)</f>
        <v>16.27</v>
      </c>
      <c r="F30" s="16">
        <v>0</v>
      </c>
      <c r="G30" s="23">
        <f>ROUND(E30*F30,2)</f>
        <v>0</v>
      </c>
      <c r="H30" s="23">
        <f>ROUND(E30-G30,2)</f>
        <v>16.27</v>
      </c>
    </row>
    <row r="31" spans="1:8" x14ac:dyDescent="0.3">
      <c r="A31" s="14" t="s">
        <v>450</v>
      </c>
      <c r="B31" s="14" t="s">
        <v>18</v>
      </c>
      <c r="C31" s="15">
        <v>3.02</v>
      </c>
      <c r="D31" s="14">
        <v>0.6</v>
      </c>
      <c r="E31" s="23">
        <f>ROUND(C31*D31,2)</f>
        <v>1.81</v>
      </c>
      <c r="F31" s="16">
        <v>0</v>
      </c>
      <c r="G31" s="23">
        <f>ROUND(E31*F31,2)</f>
        <v>0</v>
      </c>
      <c r="H31" s="23">
        <f>ROUND(E31-G31,2)</f>
        <v>1.81</v>
      </c>
    </row>
    <row r="32" spans="1:8" x14ac:dyDescent="0.3">
      <c r="A32" s="13" t="s">
        <v>33</v>
      </c>
      <c r="C32" s="23"/>
      <c r="E32" s="23"/>
    </row>
    <row r="33" spans="1:8" x14ac:dyDescent="0.3">
      <c r="A33" s="14" t="s">
        <v>319</v>
      </c>
      <c r="B33" s="14" t="s">
        <v>29</v>
      </c>
      <c r="C33" s="15">
        <v>6.34</v>
      </c>
      <c r="D33" s="14">
        <v>23</v>
      </c>
      <c r="E33" s="23">
        <f>ROUND(C33*D33,2)</f>
        <v>145.82</v>
      </c>
      <c r="F33" s="16">
        <v>0</v>
      </c>
      <c r="G33" s="23">
        <f>ROUND(E33*F33,2)</f>
        <v>0</v>
      </c>
      <c r="H33" s="23">
        <f>ROUND(E33-G33,2)</f>
        <v>145.82</v>
      </c>
    </row>
    <row r="34" spans="1:8" x14ac:dyDescent="0.3">
      <c r="A34" s="14" t="s">
        <v>320</v>
      </c>
      <c r="B34" s="14" t="s">
        <v>29</v>
      </c>
      <c r="C34" s="15">
        <v>6.34</v>
      </c>
      <c r="D34" s="14">
        <v>4.25</v>
      </c>
      <c r="E34" s="23">
        <f>ROUND(C34*D34,2)</f>
        <v>26.95</v>
      </c>
      <c r="F34" s="16">
        <v>0</v>
      </c>
      <c r="G34" s="23">
        <f>ROUND(E34*F34,2)</f>
        <v>0</v>
      </c>
      <c r="H34" s="23">
        <f>ROUND(E34-G34,2)</f>
        <v>26.95</v>
      </c>
    </row>
    <row r="35" spans="1:8" x14ac:dyDescent="0.3">
      <c r="A35" s="14" t="s">
        <v>177</v>
      </c>
      <c r="B35" s="14" t="s">
        <v>178</v>
      </c>
      <c r="C35" s="15">
        <v>0.28999999999999998</v>
      </c>
      <c r="D35" s="14">
        <v>4.25</v>
      </c>
      <c r="E35" s="23">
        <f>ROUND(C35*D35,2)</f>
        <v>1.23</v>
      </c>
      <c r="F35" s="16">
        <v>0</v>
      </c>
      <c r="G35" s="23">
        <f>ROUND(E35*F35,2)</f>
        <v>0</v>
      </c>
      <c r="H35" s="23">
        <f>ROUND(E35-G35,2)</f>
        <v>1.23</v>
      </c>
    </row>
    <row r="36" spans="1:8" x14ac:dyDescent="0.3">
      <c r="A36" s="13" t="s">
        <v>114</v>
      </c>
      <c r="C36" s="23"/>
      <c r="E36" s="23"/>
    </row>
    <row r="37" spans="1:8" x14ac:dyDescent="0.3">
      <c r="A37" s="14" t="s">
        <v>181</v>
      </c>
      <c r="B37" s="14" t="s">
        <v>26</v>
      </c>
      <c r="C37" s="15">
        <v>1.34</v>
      </c>
      <c r="D37" s="14">
        <v>1.5</v>
      </c>
      <c r="E37" s="23">
        <f>ROUND(C37*D37,2)</f>
        <v>2.0099999999999998</v>
      </c>
      <c r="F37" s="16">
        <v>0</v>
      </c>
      <c r="G37" s="23">
        <f>ROUND(E37*F37,2)</f>
        <v>0</v>
      </c>
      <c r="H37" s="23">
        <f>ROUND(E37-G37,2)</f>
        <v>2.0099999999999998</v>
      </c>
    </row>
    <row r="38" spans="1:8" x14ac:dyDescent="0.3">
      <c r="A38" s="14" t="s">
        <v>180</v>
      </c>
      <c r="B38" s="14" t="s">
        <v>26</v>
      </c>
      <c r="C38" s="15">
        <v>5</v>
      </c>
      <c r="D38" s="14">
        <v>0.5</v>
      </c>
      <c r="E38" s="23">
        <f>ROUND(C38*D38,2)</f>
        <v>2.5</v>
      </c>
      <c r="F38" s="16">
        <v>0</v>
      </c>
      <c r="G38" s="23">
        <f>ROUND(E38*F38,2)</f>
        <v>0</v>
      </c>
      <c r="H38" s="23">
        <f>ROUND(E38-G38,2)</f>
        <v>2.5</v>
      </c>
    </row>
    <row r="39" spans="1:8" x14ac:dyDescent="0.3">
      <c r="A39" s="14" t="s">
        <v>183</v>
      </c>
      <c r="B39" s="14" t="s">
        <v>26</v>
      </c>
      <c r="C39" s="15">
        <v>2.86</v>
      </c>
      <c r="D39" s="14">
        <v>4</v>
      </c>
      <c r="E39" s="23">
        <f>ROUND(C39*D39,2)</f>
        <v>11.44</v>
      </c>
      <c r="F39" s="16">
        <v>0</v>
      </c>
      <c r="G39" s="23">
        <f>ROUND(E39*F39,2)</f>
        <v>0</v>
      </c>
      <c r="H39" s="23">
        <f>ROUND(E39-G39,2)</f>
        <v>11.44</v>
      </c>
    </row>
    <row r="40" spans="1:8" x14ac:dyDescent="0.3">
      <c r="A40" s="13" t="s">
        <v>61</v>
      </c>
      <c r="C40" s="23"/>
      <c r="E40" s="23"/>
    </row>
    <row r="41" spans="1:8" x14ac:dyDescent="0.3">
      <c r="A41" s="14" t="s">
        <v>184</v>
      </c>
      <c r="B41" s="14" t="s">
        <v>21</v>
      </c>
      <c r="C41" s="15">
        <v>8</v>
      </c>
      <c r="D41" s="14">
        <v>6.94</v>
      </c>
      <c r="E41" s="23">
        <f>ROUND(C41*D41,2)</f>
        <v>55.52</v>
      </c>
      <c r="F41" s="16">
        <v>0</v>
      </c>
      <c r="G41" s="23">
        <f>ROUND(E41*F41,2)</f>
        <v>0</v>
      </c>
      <c r="H41" s="23">
        <f>ROUND(E41-G41,2)</f>
        <v>55.52</v>
      </c>
    </row>
    <row r="42" spans="1:8" x14ac:dyDescent="0.3">
      <c r="A42" s="13" t="s">
        <v>131</v>
      </c>
      <c r="C42" s="23"/>
      <c r="E42" s="23"/>
    </row>
    <row r="43" spans="1:8" x14ac:dyDescent="0.3">
      <c r="A43" s="14" t="s">
        <v>185</v>
      </c>
      <c r="B43" s="14" t="s">
        <v>124</v>
      </c>
      <c r="C43" s="15">
        <v>0.35</v>
      </c>
      <c r="D43" s="14">
        <v>180</v>
      </c>
      <c r="E43" s="23">
        <f>ROUND(C43*D43,2)</f>
        <v>63</v>
      </c>
      <c r="F43" s="16">
        <v>0</v>
      </c>
      <c r="G43" s="23">
        <f>ROUND(E43*F43,2)</f>
        <v>0</v>
      </c>
      <c r="H43" s="23">
        <f>ROUND(E43-G43,2)</f>
        <v>63</v>
      </c>
    </row>
    <row r="44" spans="1:8" x14ac:dyDescent="0.3">
      <c r="A44" s="13" t="s">
        <v>186</v>
      </c>
      <c r="C44" s="23"/>
      <c r="E44" s="23"/>
    </row>
    <row r="45" spans="1:8" x14ac:dyDescent="0.3">
      <c r="A45" s="14" t="s">
        <v>187</v>
      </c>
      <c r="B45" s="14" t="s">
        <v>124</v>
      </c>
      <c r="C45" s="15">
        <v>0.4</v>
      </c>
      <c r="D45" s="14">
        <v>180</v>
      </c>
      <c r="E45" s="23">
        <f>ROUND(C45*D45,2)</f>
        <v>72</v>
      </c>
      <c r="F45" s="16">
        <v>0</v>
      </c>
      <c r="G45" s="23">
        <f>ROUND(E45*F45,2)</f>
        <v>0</v>
      </c>
      <c r="H45" s="23">
        <f>ROUND(E45-G45,2)</f>
        <v>72</v>
      </c>
    </row>
    <row r="46" spans="1:8" x14ac:dyDescent="0.3">
      <c r="A46" s="13" t="s">
        <v>99</v>
      </c>
      <c r="C46" s="23"/>
      <c r="E46" s="23"/>
    </row>
    <row r="47" spans="1:8" x14ac:dyDescent="0.3">
      <c r="A47" s="14" t="s">
        <v>188</v>
      </c>
      <c r="B47" s="14" t="s">
        <v>48</v>
      </c>
      <c r="C47" s="15">
        <v>4.5</v>
      </c>
      <c r="D47" s="14">
        <v>1</v>
      </c>
      <c r="E47" s="23">
        <f>ROUND(C47*D47,2)</f>
        <v>4.5</v>
      </c>
      <c r="F47" s="16">
        <v>0</v>
      </c>
      <c r="G47" s="23">
        <f>ROUND(E47*F47,2)</f>
        <v>0</v>
      </c>
      <c r="H47" s="23">
        <f>ROUND(E47-G47,2)</f>
        <v>4.5</v>
      </c>
    </row>
    <row r="48" spans="1:8" x14ac:dyDescent="0.3">
      <c r="A48" s="13" t="s">
        <v>116</v>
      </c>
      <c r="C48" s="23"/>
      <c r="E48" s="23"/>
    </row>
    <row r="49" spans="1:8" x14ac:dyDescent="0.3">
      <c r="A49" s="14" t="s">
        <v>189</v>
      </c>
      <c r="B49" s="14" t="s">
        <v>48</v>
      </c>
      <c r="C49" s="15">
        <v>8</v>
      </c>
      <c r="D49" s="14">
        <v>1</v>
      </c>
      <c r="E49" s="23">
        <f>ROUND(C49*D49,2)</f>
        <v>8</v>
      </c>
      <c r="F49" s="16">
        <v>0</v>
      </c>
      <c r="G49" s="23">
        <f>ROUND(E49*F49,2)</f>
        <v>0</v>
      </c>
      <c r="H49" s="23">
        <f>ROUND(E49-G49,2)</f>
        <v>8</v>
      </c>
    </row>
    <row r="50" spans="1:8" x14ac:dyDescent="0.3">
      <c r="A50" s="13" t="s">
        <v>118</v>
      </c>
      <c r="C50" s="23"/>
      <c r="E50" s="23"/>
    </row>
    <row r="51" spans="1:8" x14ac:dyDescent="0.3">
      <c r="A51" s="14" t="s">
        <v>119</v>
      </c>
      <c r="B51" s="14" t="s">
        <v>48</v>
      </c>
      <c r="C51" s="15">
        <v>10</v>
      </c>
      <c r="D51" s="14">
        <v>0.33300000000000002</v>
      </c>
      <c r="E51" s="23">
        <f>ROUND(C51*D51,2)</f>
        <v>3.33</v>
      </c>
      <c r="F51" s="16">
        <v>0</v>
      </c>
      <c r="G51" s="23">
        <f>ROUND(E51*F51,2)</f>
        <v>0</v>
      </c>
      <c r="H51" s="23">
        <f>ROUND(E51-G51,2)</f>
        <v>3.33</v>
      </c>
    </row>
    <row r="52" spans="1:8" x14ac:dyDescent="0.3">
      <c r="A52" s="13" t="s">
        <v>37</v>
      </c>
      <c r="C52" s="23"/>
      <c r="E52" s="23"/>
    </row>
    <row r="53" spans="1:8" x14ac:dyDescent="0.3">
      <c r="A53" s="14" t="s">
        <v>38</v>
      </c>
      <c r="B53" s="14" t="s">
        <v>39</v>
      </c>
      <c r="C53" s="15">
        <v>17.940000000000001</v>
      </c>
      <c r="D53" s="14">
        <v>0.54759999999999998</v>
      </c>
      <c r="E53" s="23">
        <f>ROUND(C53*D53,2)</f>
        <v>9.82</v>
      </c>
      <c r="F53" s="16">
        <v>0</v>
      </c>
      <c r="G53" s="23">
        <f>ROUND(E53*F53,2)</f>
        <v>0</v>
      </c>
      <c r="H53" s="23">
        <f>ROUND(E53-G53,2)</f>
        <v>9.82</v>
      </c>
    </row>
    <row r="54" spans="1:8" x14ac:dyDescent="0.3">
      <c r="A54" s="14" t="s">
        <v>134</v>
      </c>
      <c r="B54" s="14" t="s">
        <v>39</v>
      </c>
      <c r="C54" s="15">
        <v>17.940000000000001</v>
      </c>
      <c r="D54" s="14">
        <v>0.11</v>
      </c>
      <c r="E54" s="23">
        <f>ROUND(C54*D54,2)</f>
        <v>1.97</v>
      </c>
      <c r="F54" s="16">
        <v>0</v>
      </c>
      <c r="G54" s="23">
        <f>ROUND(E54*F54,2)</f>
        <v>0</v>
      </c>
      <c r="H54" s="23">
        <f>ROUND(E54-G54,2)</f>
        <v>1.97</v>
      </c>
    </row>
    <row r="55" spans="1:8" x14ac:dyDescent="0.3">
      <c r="A55" s="13" t="s">
        <v>40</v>
      </c>
      <c r="C55" s="23"/>
      <c r="E55" s="23"/>
    </row>
    <row r="56" spans="1:8" x14ac:dyDescent="0.3">
      <c r="A56" s="14" t="s">
        <v>41</v>
      </c>
      <c r="B56" s="14" t="s">
        <v>39</v>
      </c>
      <c r="C56" s="15">
        <v>9.06</v>
      </c>
      <c r="D56" s="14">
        <v>3.5249999999999999</v>
      </c>
      <c r="E56" s="23">
        <f>ROUND(C56*D56,2)</f>
        <v>31.94</v>
      </c>
      <c r="F56" s="16">
        <v>0</v>
      </c>
      <c r="G56" s="23">
        <f>ROUND(E56*F56,2)</f>
        <v>0</v>
      </c>
      <c r="H56" s="23">
        <f>ROUND(E56-G56,2)</f>
        <v>31.94</v>
      </c>
    </row>
    <row r="57" spans="1:8" x14ac:dyDescent="0.3">
      <c r="A57" s="13" t="s">
        <v>43</v>
      </c>
      <c r="C57" s="23"/>
      <c r="E57" s="23"/>
    </row>
    <row r="58" spans="1:8" x14ac:dyDescent="0.3">
      <c r="A58" s="14" t="s">
        <v>41</v>
      </c>
      <c r="B58" s="14" t="s">
        <v>39</v>
      </c>
      <c r="C58" s="15">
        <v>9.06</v>
      </c>
      <c r="D58" s="14">
        <v>0.25</v>
      </c>
      <c r="E58" s="23">
        <f>ROUND(C58*D58,2)</f>
        <v>2.27</v>
      </c>
      <c r="F58" s="16">
        <v>0</v>
      </c>
      <c r="G58" s="23">
        <f>ROUND(E58*F58,2)</f>
        <v>0</v>
      </c>
      <c r="H58" s="23">
        <f>ROUND(E58-G58,2)</f>
        <v>2.27</v>
      </c>
    </row>
    <row r="59" spans="1:8" x14ac:dyDescent="0.3">
      <c r="A59" s="14" t="s">
        <v>42</v>
      </c>
      <c r="B59" s="14" t="s">
        <v>39</v>
      </c>
      <c r="C59" s="15">
        <v>9.06</v>
      </c>
      <c r="D59" s="14">
        <v>7.8600000000000003E-2</v>
      </c>
      <c r="E59" s="23">
        <f>ROUND(C59*D59,2)</f>
        <v>0.71</v>
      </c>
      <c r="F59" s="16">
        <v>0</v>
      </c>
      <c r="G59" s="23">
        <f>ROUND(E59*F59,2)</f>
        <v>0</v>
      </c>
      <c r="H59" s="23">
        <f>ROUND(E59-G59,2)</f>
        <v>0.71</v>
      </c>
    </row>
    <row r="60" spans="1:8" x14ac:dyDescent="0.3">
      <c r="A60" s="13" t="s">
        <v>100</v>
      </c>
      <c r="C60" s="23"/>
      <c r="E60" s="23"/>
    </row>
    <row r="61" spans="1:8" x14ac:dyDescent="0.3">
      <c r="A61" s="14" t="s">
        <v>41</v>
      </c>
      <c r="B61" s="14" t="s">
        <v>39</v>
      </c>
      <c r="C61" s="15">
        <v>9.06</v>
      </c>
      <c r="D61" s="14">
        <v>0.7</v>
      </c>
      <c r="E61" s="23">
        <f>ROUND(C61*D61,2)</f>
        <v>6.34</v>
      </c>
      <c r="F61" s="16">
        <v>0</v>
      </c>
      <c r="G61" s="23">
        <f>ROUND(E61*F61,2)</f>
        <v>0</v>
      </c>
      <c r="H61" s="23">
        <f>ROUND(E61-G61,2)</f>
        <v>6.34</v>
      </c>
    </row>
    <row r="62" spans="1:8" x14ac:dyDescent="0.3">
      <c r="A62" s="14" t="s">
        <v>44</v>
      </c>
      <c r="B62" s="14" t="s">
        <v>39</v>
      </c>
      <c r="C62" s="15">
        <v>17.95</v>
      </c>
      <c r="D62" s="14">
        <v>0.47960000000000003</v>
      </c>
      <c r="E62" s="23">
        <f>ROUND(C62*D62,2)</f>
        <v>8.61</v>
      </c>
      <c r="F62" s="16">
        <v>0</v>
      </c>
      <c r="G62" s="23">
        <f>ROUND(E62*F62,2)</f>
        <v>0</v>
      </c>
      <c r="H62" s="23">
        <f>ROUND(E62-G62,2)</f>
        <v>8.61</v>
      </c>
    </row>
    <row r="63" spans="1:8" x14ac:dyDescent="0.3">
      <c r="A63" s="13" t="s">
        <v>45</v>
      </c>
      <c r="C63" s="23"/>
      <c r="E63" s="23"/>
    </row>
    <row r="64" spans="1:8" x14ac:dyDescent="0.3">
      <c r="A64" s="14" t="s">
        <v>38</v>
      </c>
      <c r="B64" s="14" t="s">
        <v>19</v>
      </c>
      <c r="C64" s="15">
        <v>3.44</v>
      </c>
      <c r="D64" s="14">
        <v>7.6210000000000004</v>
      </c>
      <c r="E64" s="23">
        <f>ROUND(C64*D64,2)</f>
        <v>26.22</v>
      </c>
      <c r="F64" s="16">
        <v>0</v>
      </c>
      <c r="G64" s="23">
        <f>ROUND(E64*F64,2)</f>
        <v>0</v>
      </c>
      <c r="H64" s="23">
        <f>ROUND(E64-G64,2)</f>
        <v>26.22</v>
      </c>
    </row>
    <row r="65" spans="1:8" x14ac:dyDescent="0.3">
      <c r="A65" s="14" t="s">
        <v>134</v>
      </c>
      <c r="B65" s="14" t="s">
        <v>19</v>
      </c>
      <c r="C65" s="15">
        <v>3.44</v>
      </c>
      <c r="D65" s="14">
        <v>2.4064000000000001</v>
      </c>
      <c r="E65" s="23">
        <f>ROUND(C65*D65,2)</f>
        <v>8.2799999999999994</v>
      </c>
      <c r="F65" s="16">
        <v>0</v>
      </c>
      <c r="G65" s="23">
        <f>ROUND(E65*F65,2)</f>
        <v>0</v>
      </c>
      <c r="H65" s="23">
        <f>ROUND(E65-G65,2)</f>
        <v>8.2799999999999994</v>
      </c>
    </row>
    <row r="66" spans="1:8" x14ac:dyDescent="0.3">
      <c r="A66" s="14" t="s">
        <v>190</v>
      </c>
      <c r="B66" s="14" t="s">
        <v>19</v>
      </c>
      <c r="C66" s="15">
        <v>3.44</v>
      </c>
      <c r="D66" s="14">
        <v>26.8827</v>
      </c>
      <c r="E66" s="23">
        <f>ROUND(C66*D66,2)</f>
        <v>92.48</v>
      </c>
      <c r="F66" s="16">
        <v>0</v>
      </c>
      <c r="G66" s="23">
        <f>ROUND(E66*F66,2)</f>
        <v>0</v>
      </c>
      <c r="H66" s="23">
        <f>ROUND(E66-G66,2)</f>
        <v>92.48</v>
      </c>
    </row>
    <row r="67" spans="1:8" x14ac:dyDescent="0.3">
      <c r="A67" s="13" t="s">
        <v>47</v>
      </c>
      <c r="C67" s="23"/>
      <c r="E67" s="23"/>
    </row>
    <row r="68" spans="1:8" x14ac:dyDescent="0.3">
      <c r="A68" s="14" t="s">
        <v>42</v>
      </c>
      <c r="B68" s="14" t="s">
        <v>48</v>
      </c>
      <c r="C68" s="15">
        <v>10.24</v>
      </c>
      <c r="D68" s="14">
        <v>1</v>
      </c>
      <c r="E68" s="23">
        <f>ROUND(C68*D68,2)</f>
        <v>10.24</v>
      </c>
      <c r="F68" s="16">
        <v>0</v>
      </c>
      <c r="G68" s="23">
        <f>ROUND(E68*F68,2)</f>
        <v>0</v>
      </c>
      <c r="H68" s="23">
        <f t="shared" ref="H68:H74" si="3">ROUND(E68-G68,2)</f>
        <v>10.24</v>
      </c>
    </row>
    <row r="69" spans="1:8" x14ac:dyDescent="0.3">
      <c r="A69" s="14" t="s">
        <v>38</v>
      </c>
      <c r="B69" s="14" t="s">
        <v>48</v>
      </c>
      <c r="C69" s="15">
        <v>5.51</v>
      </c>
      <c r="D69" s="14">
        <v>1</v>
      </c>
      <c r="E69" s="23">
        <f>ROUND(C69*D69,2)</f>
        <v>5.51</v>
      </c>
      <c r="F69" s="16">
        <v>0</v>
      </c>
      <c r="G69" s="23">
        <f>ROUND(E69*F69,2)</f>
        <v>0</v>
      </c>
      <c r="H69" s="23">
        <f t="shared" si="3"/>
        <v>5.51</v>
      </c>
    </row>
    <row r="70" spans="1:8" x14ac:dyDescent="0.3">
      <c r="A70" s="14" t="s">
        <v>134</v>
      </c>
      <c r="B70" s="14" t="s">
        <v>48</v>
      </c>
      <c r="C70" s="15">
        <v>6.42</v>
      </c>
      <c r="D70" s="14">
        <v>1</v>
      </c>
      <c r="E70" s="23">
        <f>ROUND(C70*D70,2)</f>
        <v>6.42</v>
      </c>
      <c r="F70" s="16">
        <v>0</v>
      </c>
      <c r="G70" s="23">
        <f>ROUND(E70*F70,2)</f>
        <v>0</v>
      </c>
      <c r="H70" s="23">
        <f t="shared" si="3"/>
        <v>6.42</v>
      </c>
    </row>
    <row r="71" spans="1:8" x14ac:dyDescent="0.3">
      <c r="A71" s="14" t="s">
        <v>190</v>
      </c>
      <c r="B71" s="14" t="s">
        <v>48</v>
      </c>
      <c r="C71" s="15">
        <v>14.31</v>
      </c>
      <c r="D71" s="14">
        <v>1</v>
      </c>
      <c r="E71" s="23">
        <f>ROUND(C71*D71,2)</f>
        <v>14.31</v>
      </c>
      <c r="F71" s="16">
        <v>0</v>
      </c>
      <c r="G71" s="23">
        <f>ROUND(E71*F71,2)</f>
        <v>0</v>
      </c>
      <c r="H71" s="23">
        <f t="shared" si="3"/>
        <v>14.31</v>
      </c>
    </row>
    <row r="72" spans="1:8" x14ac:dyDescent="0.3">
      <c r="A72" s="9" t="s">
        <v>49</v>
      </c>
      <c r="B72" s="9" t="s">
        <v>48</v>
      </c>
      <c r="C72" s="10">
        <v>36.21</v>
      </c>
      <c r="D72" s="9">
        <v>1</v>
      </c>
      <c r="E72" s="22">
        <f>ROUND(C72*D72,2)</f>
        <v>36.21</v>
      </c>
      <c r="F72" s="11">
        <v>0</v>
      </c>
      <c r="G72" s="22">
        <f>ROUND(E72*F72,2)</f>
        <v>0</v>
      </c>
      <c r="H72" s="22">
        <f t="shared" si="3"/>
        <v>36.21</v>
      </c>
    </row>
    <row r="73" spans="1:8" x14ac:dyDescent="0.3">
      <c r="A73" s="7" t="s">
        <v>50</v>
      </c>
      <c r="C73" s="23"/>
      <c r="E73" s="23">
        <f>SUM(E12:E72)</f>
        <v>1161.4100000000003</v>
      </c>
      <c r="G73" s="12">
        <f>SUM(G12:G72)</f>
        <v>0</v>
      </c>
      <c r="H73" s="12">
        <f t="shared" si="3"/>
        <v>1161.4100000000001</v>
      </c>
    </row>
    <row r="74" spans="1:8" x14ac:dyDescent="0.3">
      <c r="A74" s="7" t="s">
        <v>51</v>
      </c>
      <c r="C74" s="23"/>
      <c r="E74" s="23">
        <f>+E8-E73</f>
        <v>-81.410000000000309</v>
      </c>
      <c r="G74" s="12">
        <f>+G8-G73</f>
        <v>0</v>
      </c>
      <c r="H74" s="12">
        <f t="shared" si="3"/>
        <v>-81.41</v>
      </c>
    </row>
    <row r="75" spans="1:8" x14ac:dyDescent="0.3">
      <c r="A75" t="s">
        <v>12</v>
      </c>
      <c r="C75" s="23"/>
      <c r="E75" s="23"/>
    </row>
    <row r="76" spans="1:8" x14ac:dyDescent="0.3">
      <c r="A76" s="7" t="s">
        <v>52</v>
      </c>
      <c r="C76" s="23"/>
      <c r="E76" s="23"/>
    </row>
    <row r="77" spans="1:8" x14ac:dyDescent="0.3">
      <c r="A77" s="14" t="s">
        <v>42</v>
      </c>
      <c r="B77" s="14" t="s">
        <v>48</v>
      </c>
      <c r="C77" s="15">
        <v>28.89</v>
      </c>
      <c r="D77" s="14">
        <v>1</v>
      </c>
      <c r="E77" s="23">
        <f>ROUND(C77*D77,2)</f>
        <v>28.89</v>
      </c>
      <c r="F77" s="16">
        <v>0</v>
      </c>
      <c r="G77" s="23">
        <f>ROUND(E77*F77,2)</f>
        <v>0</v>
      </c>
      <c r="H77" s="23">
        <f t="shared" ref="H77:H83" si="4">ROUND(E77-G77,2)</f>
        <v>28.89</v>
      </c>
    </row>
    <row r="78" spans="1:8" x14ac:dyDescent="0.3">
      <c r="A78" s="14" t="s">
        <v>38</v>
      </c>
      <c r="B78" s="14" t="s">
        <v>48</v>
      </c>
      <c r="C78" s="15">
        <v>42.54</v>
      </c>
      <c r="D78" s="14">
        <v>1</v>
      </c>
      <c r="E78" s="23">
        <f>ROUND(C78*D78,2)</f>
        <v>42.54</v>
      </c>
      <c r="F78" s="16">
        <v>0</v>
      </c>
      <c r="G78" s="23">
        <f>ROUND(E78*F78,2)</f>
        <v>0</v>
      </c>
      <c r="H78" s="23">
        <f t="shared" si="4"/>
        <v>42.54</v>
      </c>
    </row>
    <row r="79" spans="1:8" x14ac:dyDescent="0.3">
      <c r="A79" s="14" t="s">
        <v>134</v>
      </c>
      <c r="B79" s="14" t="s">
        <v>48</v>
      </c>
      <c r="C79" s="15">
        <v>30.72</v>
      </c>
      <c r="D79" s="14">
        <v>1</v>
      </c>
      <c r="E79" s="23">
        <f>ROUND(C79*D79,2)</f>
        <v>30.72</v>
      </c>
      <c r="F79" s="16">
        <v>0</v>
      </c>
      <c r="G79" s="23">
        <f>ROUND(E79*F79,2)</f>
        <v>0</v>
      </c>
      <c r="H79" s="23">
        <f t="shared" si="4"/>
        <v>30.72</v>
      </c>
    </row>
    <row r="80" spans="1:8" x14ac:dyDescent="0.3">
      <c r="A80" s="9" t="s">
        <v>190</v>
      </c>
      <c r="B80" s="9" t="s">
        <v>48</v>
      </c>
      <c r="C80" s="10">
        <v>59.44</v>
      </c>
      <c r="D80" s="9">
        <v>1</v>
      </c>
      <c r="E80" s="22">
        <f>ROUND(C80*D80,2)</f>
        <v>59.44</v>
      </c>
      <c r="F80" s="11">
        <v>0</v>
      </c>
      <c r="G80" s="22">
        <f>ROUND(E80*F80,2)</f>
        <v>0</v>
      </c>
      <c r="H80" s="22">
        <f t="shared" si="4"/>
        <v>59.44</v>
      </c>
    </row>
    <row r="81" spans="1:8" x14ac:dyDescent="0.3">
      <c r="A81" s="7" t="s">
        <v>53</v>
      </c>
      <c r="C81" s="23"/>
      <c r="E81" s="23">
        <f>SUM(E77:E80)</f>
        <v>161.59</v>
      </c>
      <c r="G81" s="12">
        <f>SUM(G77:G80)</f>
        <v>0</v>
      </c>
      <c r="H81" s="12">
        <f t="shared" si="4"/>
        <v>161.59</v>
      </c>
    </row>
    <row r="82" spans="1:8" x14ac:dyDescent="0.3">
      <c r="A82" s="7" t="s">
        <v>54</v>
      </c>
      <c r="C82" s="23"/>
      <c r="E82" s="23">
        <f>+E73+E81</f>
        <v>1323.0000000000002</v>
      </c>
      <c r="G82" s="12">
        <f>+G73+G81</f>
        <v>0</v>
      </c>
      <c r="H82" s="12">
        <f t="shared" si="4"/>
        <v>1323</v>
      </c>
    </row>
    <row r="83" spans="1:8" x14ac:dyDescent="0.3">
      <c r="A83" s="7" t="s">
        <v>55</v>
      </c>
      <c r="C83" s="23"/>
      <c r="E83" s="23">
        <f>+E8-E82</f>
        <v>-243.00000000000023</v>
      </c>
      <c r="G83" s="12">
        <f>+G8-G82</f>
        <v>0</v>
      </c>
      <c r="H83" s="12">
        <f t="shared" si="4"/>
        <v>-243</v>
      </c>
    </row>
    <row r="84" spans="1:8" x14ac:dyDescent="0.3">
      <c r="A84" t="s">
        <v>120</v>
      </c>
      <c r="C84" s="23"/>
      <c r="E84" s="23"/>
    </row>
    <row r="85" spans="1:8" x14ac:dyDescent="0.3">
      <c r="A85" t="s">
        <v>425</v>
      </c>
      <c r="C85" s="23"/>
      <c r="E85" s="23"/>
    </row>
    <row r="86" spans="1:8" x14ac:dyDescent="0.3">
      <c r="A86" s="7" t="s">
        <v>121</v>
      </c>
      <c r="C86" s="23"/>
      <c r="E86" s="23"/>
    </row>
    <row r="87" spans="1:8" x14ac:dyDescent="0.3">
      <c r="A87" s="7" t="s">
        <v>122</v>
      </c>
      <c r="C87" s="23"/>
      <c r="E87" s="23"/>
    </row>
    <row r="98" spans="1:8" x14ac:dyDescent="0.3">
      <c r="A98" t="str" cm="1">
        <f t="array" aca="1" ref="A98" ca="1">MID(CELL("filename",A1),FIND("]",CELL("filename",A1))+1,256)</f>
        <v>rice13</v>
      </c>
    </row>
    <row r="99" spans="1:8" x14ac:dyDescent="0.3">
      <c r="A99" s="7" t="s">
        <v>50</v>
      </c>
      <c r="E99" s="25">
        <f>VLOOKUP(A99,$A$1:$H$98,5,FALSE)</f>
        <v>1161.4100000000003</v>
      </c>
    </row>
    <row r="100" spans="1:8" x14ac:dyDescent="0.3">
      <c r="A100" s="7" t="s">
        <v>293</v>
      </c>
      <c r="E100" s="25">
        <f>VLOOKUP(A100,$A$1:$H$98,5,FALSE)</f>
        <v>161.59</v>
      </c>
    </row>
    <row r="101" spans="1:8" x14ac:dyDescent="0.3">
      <c r="A101" s="7" t="s">
        <v>294</v>
      </c>
      <c r="E101" s="25">
        <f t="shared" ref="E101:E102" si="5">VLOOKUP(A101,$A$1:$H$98,5,FALSE)</f>
        <v>1323.0000000000002</v>
      </c>
    </row>
    <row r="102" spans="1:8" x14ac:dyDescent="0.3">
      <c r="A102" s="7" t="s">
        <v>55</v>
      </c>
      <c r="E102" s="25">
        <f t="shared" si="5"/>
        <v>-243.00000000000023</v>
      </c>
    </row>
    <row r="104" spans="1:8" x14ac:dyDescent="0.3">
      <c r="A104" s="21" t="s">
        <v>255</v>
      </c>
    </row>
    <row r="105" spans="1:8" x14ac:dyDescent="0.3">
      <c r="A105" s="25">
        <f>E102</f>
        <v>-243.00000000000023</v>
      </c>
      <c r="B105" s="25">
        <f ca="1">C105-Calculator!$B$16</f>
        <v>4.6000000000000005</v>
      </c>
      <c r="C105" s="25">
        <f ca="1">D105-Calculator!$B$16</f>
        <v>4.9000000000000004</v>
      </c>
      <c r="D105" s="25">
        <f ca="1">E105-Calculator!$B$16</f>
        <v>5.2</v>
      </c>
      <c r="E105" s="25" cm="1">
        <f t="array" aca="1" ref="E105" ca="1">IF(MID(CELL("filename",A1),FIND("]",CELL("filename",A1))+1,256)=Calculator!AR2,Calculator!B15,5.5)</f>
        <v>5.5</v>
      </c>
      <c r="F105" s="25">
        <f ca="1">E105+Calculator!$B$16</f>
        <v>5.8</v>
      </c>
      <c r="G105" s="25">
        <f ca="1">F105+Calculator!$B$16</f>
        <v>6.1</v>
      </c>
      <c r="H105" s="25">
        <f ca="1">G105+Calculator!$B$16</f>
        <v>6.3999999999999995</v>
      </c>
    </row>
    <row r="106" spans="1:8" x14ac:dyDescent="0.3">
      <c r="A106">
        <f ca="1">A107-Calculator!$B$12</f>
        <v>205</v>
      </c>
      <c r="B106">
        <f t="dataTable" ref="B106:H112" dt2D="1" dtr="1" r1="C7" r2="D7" ca="1"/>
        <v>-380.00000000000023</v>
      </c>
      <c r="C106">
        <v>-318.50000000000023</v>
      </c>
      <c r="D106">
        <v>-257.00000000000023</v>
      </c>
      <c r="E106">
        <v>-195.50000000000023</v>
      </c>
      <c r="F106">
        <v>-134.00000000000023</v>
      </c>
      <c r="G106">
        <v>-72.500000000000227</v>
      </c>
      <c r="H106">
        <v>-11.000000000000227</v>
      </c>
    </row>
    <row r="107" spans="1:8" x14ac:dyDescent="0.3">
      <c r="A107">
        <f ca="1">A108-Calculator!$B$12</f>
        <v>210</v>
      </c>
      <c r="B107">
        <v>-357.00000000000023</v>
      </c>
      <c r="C107">
        <v>-294.00000000000023</v>
      </c>
      <c r="D107">
        <v>-231.00000000000023</v>
      </c>
      <c r="E107">
        <v>-168.00000000000023</v>
      </c>
      <c r="F107">
        <v>-105.00000000000023</v>
      </c>
      <c r="G107">
        <v>-42.000000000000227</v>
      </c>
      <c r="H107">
        <v>20.999999999999773</v>
      </c>
    </row>
    <row r="108" spans="1:8" x14ac:dyDescent="0.3">
      <c r="A108">
        <f ca="1">A109-Calculator!$B$12</f>
        <v>215</v>
      </c>
      <c r="B108">
        <v>-334.00000000000023</v>
      </c>
      <c r="C108">
        <v>-269.50000000000023</v>
      </c>
      <c r="D108">
        <v>-205.00000000000023</v>
      </c>
      <c r="E108">
        <v>-140.50000000000023</v>
      </c>
      <c r="F108">
        <v>-76.000000000000227</v>
      </c>
      <c r="G108">
        <v>-11.500000000000227</v>
      </c>
      <c r="H108">
        <v>52.999999999999773</v>
      </c>
    </row>
    <row r="109" spans="1:8" x14ac:dyDescent="0.3">
      <c r="A109" cm="1">
        <f t="array" aca="1" ref="A109" ca="1">IF(MID(CELL("filename",A1),FIND("]",CELL("filename",A1))+1,256)=Calculator!AR2,Calculator!B11,220)</f>
        <v>220</v>
      </c>
      <c r="B109">
        <v>-311.00000000000023</v>
      </c>
      <c r="C109">
        <v>-245.00000000000023</v>
      </c>
      <c r="D109">
        <v>-179.00000000000023</v>
      </c>
      <c r="E109">
        <v>-113.00000000000023</v>
      </c>
      <c r="F109">
        <v>-47.000000000000227</v>
      </c>
      <c r="G109">
        <v>18.999999999999773</v>
      </c>
      <c r="H109">
        <v>84.999999999999773</v>
      </c>
    </row>
    <row r="110" spans="1:8" x14ac:dyDescent="0.3">
      <c r="A110">
        <f ca="1">A109+Calculator!$B$12</f>
        <v>225</v>
      </c>
      <c r="B110">
        <v>-288.00000000000023</v>
      </c>
      <c r="C110">
        <v>-220.50000000000023</v>
      </c>
      <c r="D110">
        <v>-153.00000000000023</v>
      </c>
      <c r="E110">
        <v>-85.500000000000227</v>
      </c>
      <c r="F110">
        <v>-18.000000000000227</v>
      </c>
      <c r="G110">
        <v>49.499999999999773</v>
      </c>
      <c r="H110">
        <v>116.99999999999977</v>
      </c>
    </row>
    <row r="111" spans="1:8" x14ac:dyDescent="0.3">
      <c r="A111">
        <f ca="1">A110+Calculator!$B$12</f>
        <v>230</v>
      </c>
      <c r="B111">
        <v>-265.00000000000023</v>
      </c>
      <c r="C111">
        <v>-196.00000000000023</v>
      </c>
      <c r="D111">
        <v>-127.00000000000023</v>
      </c>
      <c r="E111">
        <v>-58.000000000000227</v>
      </c>
      <c r="F111">
        <v>10.999999999999773</v>
      </c>
      <c r="G111">
        <v>79.999999999999773</v>
      </c>
      <c r="H111">
        <v>148.99999999999977</v>
      </c>
    </row>
    <row r="112" spans="1:8" x14ac:dyDescent="0.3">
      <c r="A112">
        <f ca="1">A111+Calculator!$B$12</f>
        <v>235</v>
      </c>
      <c r="B112">
        <v>-242.00000000000023</v>
      </c>
      <c r="C112">
        <v>-171.50000000000023</v>
      </c>
      <c r="D112">
        <v>-101.00000000000023</v>
      </c>
      <c r="E112">
        <v>-30.500000000000227</v>
      </c>
      <c r="F112">
        <v>39.999999999999773</v>
      </c>
      <c r="G112">
        <v>110.49999999999977</v>
      </c>
      <c r="H112">
        <v>180.99999999999977</v>
      </c>
    </row>
    <row r="115" spans="1:8" x14ac:dyDescent="0.3">
      <c r="A115" s="21" t="s">
        <v>256</v>
      </c>
    </row>
    <row r="116" spans="1:8" x14ac:dyDescent="0.3">
      <c r="A116" s="25">
        <f>E102</f>
        <v>-243.00000000000023</v>
      </c>
      <c r="B116" s="25">
        <f ca="1">C116-Calculator!$B$29</f>
        <v>5.2000000000000011</v>
      </c>
      <c r="C116" s="25">
        <f ca="1">D116-Calculator!$B$29</f>
        <v>5.3000000000000007</v>
      </c>
      <c r="D116" s="25">
        <f ca="1">E116-Calculator!$B$29</f>
        <v>5.4</v>
      </c>
      <c r="E116" s="25" cm="1">
        <f t="array" aca="1" ref="E116" ca="1">IF(MID(CELL("filename",A1),FIND("]",CELL("filename",A1))+1,256)=Calculator!AS2,Calculator!B28,5.5)</f>
        <v>5.5</v>
      </c>
      <c r="F116" s="25">
        <f ca="1">E116+Calculator!$B$29</f>
        <v>5.6</v>
      </c>
      <c r="G116" s="25">
        <f ca="1">F116+Calculator!$B$29</f>
        <v>5.6999999999999993</v>
      </c>
      <c r="H116" s="25">
        <f ca="1">G116+Calculator!$B$29</f>
        <v>5.7999999999999989</v>
      </c>
    </row>
    <row r="117" spans="1:8" x14ac:dyDescent="0.3">
      <c r="A117">
        <f ca="1">A118-Calculator!$B$25</f>
        <v>205</v>
      </c>
      <c r="B117">
        <f t="dataTable" ref="B117:H123" dt2D="1" dtr="1" r1="C7" r2="D7" ca="1"/>
        <v>-257.00000000000023</v>
      </c>
      <c r="C117">
        <v>-236.50000000000023</v>
      </c>
      <c r="D117">
        <v>-216.00000000000023</v>
      </c>
      <c r="E117">
        <v>-195.50000000000023</v>
      </c>
      <c r="F117">
        <v>-175.00000000000023</v>
      </c>
      <c r="G117">
        <v>-154.50000000000023</v>
      </c>
      <c r="H117">
        <v>-134.00000000000023</v>
      </c>
    </row>
    <row r="118" spans="1:8" x14ac:dyDescent="0.3">
      <c r="A118">
        <f ca="1">A119-Calculator!$B$25</f>
        <v>210</v>
      </c>
      <c r="B118">
        <v>-231.00000000000023</v>
      </c>
      <c r="C118">
        <v>-210.00000000000023</v>
      </c>
      <c r="D118">
        <v>-189.00000000000023</v>
      </c>
      <c r="E118">
        <v>-168.00000000000023</v>
      </c>
      <c r="F118">
        <v>-147.00000000000023</v>
      </c>
      <c r="G118">
        <v>-126.00000000000023</v>
      </c>
      <c r="H118">
        <v>-105.00000000000023</v>
      </c>
    </row>
    <row r="119" spans="1:8" x14ac:dyDescent="0.3">
      <c r="A119">
        <f ca="1">A120-Calculator!$B$25</f>
        <v>215</v>
      </c>
      <c r="B119">
        <v>-205.00000000000023</v>
      </c>
      <c r="C119">
        <v>-183.50000000000023</v>
      </c>
      <c r="D119">
        <v>-162.00000000000023</v>
      </c>
      <c r="E119">
        <v>-140.50000000000023</v>
      </c>
      <c r="F119">
        <v>-119.00000000000023</v>
      </c>
      <c r="G119">
        <v>-97.500000000000227</v>
      </c>
      <c r="H119">
        <v>-76.000000000000227</v>
      </c>
    </row>
    <row r="120" spans="1:8" x14ac:dyDescent="0.3">
      <c r="A120" cm="1">
        <f t="array" aca="1" ref="A120" ca="1">IF(MID(CELL("filename",A1),FIND("]",CELL("filename",A1))+1,256)=Calculator!AS2,Calculator!B24,220)</f>
        <v>220</v>
      </c>
      <c r="B120">
        <v>-179.00000000000023</v>
      </c>
      <c r="C120">
        <v>-157.00000000000023</v>
      </c>
      <c r="D120">
        <v>-135.00000000000023</v>
      </c>
      <c r="E120">
        <v>-113.00000000000023</v>
      </c>
      <c r="F120">
        <v>-91.000000000000227</v>
      </c>
      <c r="G120">
        <v>-69.000000000000227</v>
      </c>
      <c r="H120">
        <v>-47.000000000000227</v>
      </c>
    </row>
    <row r="121" spans="1:8" x14ac:dyDescent="0.3">
      <c r="A121">
        <f ca="1">A120+Calculator!$B$25</f>
        <v>225</v>
      </c>
      <c r="B121">
        <v>-153.00000000000023</v>
      </c>
      <c r="C121">
        <v>-130.50000000000023</v>
      </c>
      <c r="D121">
        <v>-108.00000000000023</v>
      </c>
      <c r="E121">
        <v>-85.500000000000227</v>
      </c>
      <c r="F121">
        <v>-63.000000000000227</v>
      </c>
      <c r="G121">
        <v>-40.500000000000227</v>
      </c>
      <c r="H121">
        <v>-18.000000000000227</v>
      </c>
    </row>
    <row r="122" spans="1:8" x14ac:dyDescent="0.3">
      <c r="A122">
        <f ca="1">A121+Calculator!$B$25</f>
        <v>230</v>
      </c>
      <c r="B122">
        <v>-127.00000000000023</v>
      </c>
      <c r="C122">
        <v>-104.00000000000023</v>
      </c>
      <c r="D122">
        <v>-81.000000000000227</v>
      </c>
      <c r="E122">
        <v>-58.000000000000227</v>
      </c>
      <c r="F122">
        <v>-35.000000000000227</v>
      </c>
      <c r="G122">
        <v>-12.000000000000227</v>
      </c>
      <c r="H122">
        <v>10.999999999999773</v>
      </c>
    </row>
    <row r="123" spans="1:8" x14ac:dyDescent="0.3">
      <c r="A123">
        <f ca="1">A122+Calculator!$B$25</f>
        <v>235</v>
      </c>
      <c r="B123">
        <v>-101.00000000000023</v>
      </c>
      <c r="C123">
        <v>-77.500000000000227</v>
      </c>
      <c r="D123">
        <v>-54.000000000000227</v>
      </c>
      <c r="E123">
        <v>-30.500000000000227</v>
      </c>
      <c r="F123">
        <v>-7.0000000000002274</v>
      </c>
      <c r="G123">
        <v>16.499999999999773</v>
      </c>
      <c r="H123">
        <v>39.999999999999773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9D4A4-CBE9-42F9-95C2-0573A740F2B5}">
  <dimension ref="A1:H123"/>
  <sheetViews>
    <sheetView topLeftCell="A103" workbookViewId="0">
      <selection activeCell="A116" sqref="A116:H123"/>
    </sheetView>
  </sheetViews>
  <sheetFormatPr defaultRowHeight="14.4" x14ac:dyDescent="0.3"/>
  <cols>
    <col min="1" max="1" width="25.6640625" customWidth="1"/>
    <col min="5" max="5" width="11" customWidth="1"/>
    <col min="8" max="8" width="11" customWidth="1"/>
  </cols>
  <sheetData>
    <row r="1" spans="1:8" x14ac:dyDescent="0.3">
      <c r="A1" s="80" t="s">
        <v>227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321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453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98</v>
      </c>
      <c r="B7" s="9" t="s">
        <v>124</v>
      </c>
      <c r="C7" s="28">
        <f>IF(Calculator!B7="Rice",Calculator!B15,IF(Calculator!B20="Rice",Calculator!B28,6.75))</f>
        <v>6.75</v>
      </c>
      <c r="D7" s="29">
        <f>IF(Calculator!B7="Rice",Calculator!B11,IF(Calculator!B20="Rice",Calculator!B24,160))</f>
        <v>160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3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3.5</v>
      </c>
      <c r="E12" s="23">
        <f>ROUND(C12*D12,2)</f>
        <v>28.39</v>
      </c>
      <c r="F12" s="16">
        <v>0</v>
      </c>
      <c r="G12" s="23">
        <f>ROUND(E12*F12,2)</f>
        <v>0</v>
      </c>
      <c r="H12" s="23">
        <f>ROUND(E12-G12,2)</f>
        <v>28.39</v>
      </c>
    </row>
    <row r="13" spans="1:8" x14ac:dyDescent="0.3">
      <c r="A13" s="14" t="s">
        <v>200</v>
      </c>
      <c r="B13" s="14" t="s">
        <v>16</v>
      </c>
      <c r="C13" s="15">
        <v>10.57</v>
      </c>
      <c r="D13" s="14">
        <v>1</v>
      </c>
      <c r="E13" s="23">
        <f>ROUND(C13*D13,2)</f>
        <v>10.57</v>
      </c>
      <c r="F13" s="16">
        <v>0</v>
      </c>
      <c r="G13" s="23">
        <f>ROUND(E13*F13,2)</f>
        <v>0</v>
      </c>
      <c r="H13" s="23">
        <f>ROUND(E13-G13,2)</f>
        <v>10.57</v>
      </c>
    </row>
    <row r="14" spans="1:8" x14ac:dyDescent="0.3">
      <c r="A14" s="14" t="s">
        <v>57</v>
      </c>
      <c r="B14" s="14" t="s">
        <v>16</v>
      </c>
      <c r="C14" s="15">
        <v>6.87</v>
      </c>
      <c r="D14" s="14">
        <v>1.3</v>
      </c>
      <c r="E14" s="23">
        <f>ROUND(C14*D14,2)</f>
        <v>8.93</v>
      </c>
      <c r="F14" s="16">
        <v>0</v>
      </c>
      <c r="G14" s="23">
        <f>ROUND(E14*F14,2)</f>
        <v>0</v>
      </c>
      <c r="H14" s="23">
        <f>ROUND(E14-G14,2)</f>
        <v>8.93</v>
      </c>
    </row>
    <row r="15" spans="1:8" x14ac:dyDescent="0.3">
      <c r="A15" s="13" t="s">
        <v>20</v>
      </c>
      <c r="C15" s="23"/>
      <c r="E15" s="23"/>
    </row>
    <row r="16" spans="1:8" x14ac:dyDescent="0.3">
      <c r="A16" s="14" t="s">
        <v>167</v>
      </c>
      <c r="B16" s="14" t="s">
        <v>21</v>
      </c>
      <c r="C16" s="15">
        <v>26</v>
      </c>
      <c r="D16" s="14">
        <v>0.5</v>
      </c>
      <c r="E16" s="23">
        <f>ROUND(C16*D16,2)</f>
        <v>13</v>
      </c>
      <c r="F16" s="16">
        <v>0</v>
      </c>
      <c r="G16" s="23">
        <f>ROUND(E16*F16,2)</f>
        <v>0</v>
      </c>
      <c r="H16" s="23">
        <f>ROUND(E16-G16,2)</f>
        <v>13</v>
      </c>
    </row>
    <row r="17" spans="1:8" x14ac:dyDescent="0.3">
      <c r="A17" s="14" t="s">
        <v>154</v>
      </c>
      <c r="B17" s="14" t="s">
        <v>21</v>
      </c>
      <c r="C17" s="15">
        <v>47.21</v>
      </c>
      <c r="D17" s="14">
        <v>0.5</v>
      </c>
      <c r="E17" s="23">
        <f>ROUND(C17*D17,2)</f>
        <v>23.61</v>
      </c>
      <c r="F17" s="16">
        <v>0</v>
      </c>
      <c r="G17" s="23">
        <f>ROUND(E17*F17,2)</f>
        <v>0</v>
      </c>
      <c r="H17" s="23">
        <f>ROUND(E17-G17,2)</f>
        <v>23.61</v>
      </c>
    </row>
    <row r="18" spans="1:8" x14ac:dyDescent="0.3">
      <c r="A18" s="14" t="s">
        <v>168</v>
      </c>
      <c r="B18" s="14" t="s">
        <v>21</v>
      </c>
      <c r="C18" s="15">
        <v>31.69</v>
      </c>
      <c r="D18" s="14">
        <v>5.94</v>
      </c>
      <c r="E18" s="23">
        <f>ROUND(C18*D18,2)</f>
        <v>188.24</v>
      </c>
      <c r="F18" s="16">
        <v>0</v>
      </c>
      <c r="G18" s="23">
        <f>ROUND(E18*F18,2)</f>
        <v>0</v>
      </c>
      <c r="H18" s="23">
        <f>ROUND(E18-G18,2)</f>
        <v>188.24</v>
      </c>
    </row>
    <row r="19" spans="1:8" x14ac:dyDescent="0.3">
      <c r="A19" s="14" t="s">
        <v>169</v>
      </c>
      <c r="B19" s="14" t="s">
        <v>26</v>
      </c>
      <c r="C19" s="15">
        <v>18</v>
      </c>
      <c r="D19" s="14">
        <v>0.8</v>
      </c>
      <c r="E19" s="23">
        <f>ROUND(C19*D19,2)</f>
        <v>14.4</v>
      </c>
      <c r="F19" s="16">
        <v>0</v>
      </c>
      <c r="G19" s="23">
        <f>ROUND(E19*F19,2)</f>
        <v>0</v>
      </c>
      <c r="H19" s="23">
        <f>ROUND(E19-G19,2)</f>
        <v>14.4</v>
      </c>
    </row>
    <row r="20" spans="1:8" x14ac:dyDescent="0.3">
      <c r="A20" s="13" t="s">
        <v>24</v>
      </c>
      <c r="C20" s="23"/>
      <c r="E20" s="23"/>
    </row>
    <row r="21" spans="1:8" x14ac:dyDescent="0.3">
      <c r="A21" s="14" t="s">
        <v>25</v>
      </c>
      <c r="B21" s="14" t="s">
        <v>18</v>
      </c>
      <c r="C21" s="15">
        <v>0.25</v>
      </c>
      <c r="D21" s="14">
        <v>80</v>
      </c>
      <c r="E21" s="23">
        <f t="shared" ref="E21:E28" si="0">ROUND(C21*D21,2)</f>
        <v>20</v>
      </c>
      <c r="F21" s="16">
        <v>0</v>
      </c>
      <c r="G21" s="23">
        <f t="shared" ref="G21:G28" si="1">ROUND(E21*F21,2)</f>
        <v>0</v>
      </c>
      <c r="H21" s="23">
        <f t="shared" ref="H21:H28" si="2">ROUND(E21-G21,2)</f>
        <v>20</v>
      </c>
    </row>
    <row r="22" spans="1:8" x14ac:dyDescent="0.3">
      <c r="A22" s="14" t="s">
        <v>138</v>
      </c>
      <c r="B22" s="14" t="s">
        <v>26</v>
      </c>
      <c r="C22" s="15">
        <v>2.72</v>
      </c>
      <c r="D22" s="14">
        <v>2</v>
      </c>
      <c r="E22" s="23">
        <f t="shared" si="0"/>
        <v>5.44</v>
      </c>
      <c r="F22" s="16">
        <v>0</v>
      </c>
      <c r="G22" s="23">
        <f t="shared" si="1"/>
        <v>0</v>
      </c>
      <c r="H22" s="23">
        <f t="shared" si="2"/>
        <v>5.44</v>
      </c>
    </row>
    <row r="23" spans="1:8" x14ac:dyDescent="0.3">
      <c r="A23" s="14" t="s">
        <v>170</v>
      </c>
      <c r="B23" s="14" t="s">
        <v>26</v>
      </c>
      <c r="C23" s="15">
        <v>17.5</v>
      </c>
      <c r="D23" s="14">
        <v>1.3</v>
      </c>
      <c r="E23" s="23">
        <f t="shared" si="0"/>
        <v>22.75</v>
      </c>
      <c r="F23" s="16">
        <v>0</v>
      </c>
      <c r="G23" s="23">
        <f t="shared" si="1"/>
        <v>0</v>
      </c>
      <c r="H23" s="23">
        <f t="shared" si="2"/>
        <v>22.75</v>
      </c>
    </row>
    <row r="24" spans="1:8" x14ac:dyDescent="0.3">
      <c r="A24" s="14" t="s">
        <v>171</v>
      </c>
      <c r="B24" s="14" t="s">
        <v>18</v>
      </c>
      <c r="C24" s="15">
        <v>7.91</v>
      </c>
      <c r="D24" s="14">
        <v>3</v>
      </c>
      <c r="E24" s="23">
        <f t="shared" si="0"/>
        <v>23.73</v>
      </c>
      <c r="F24" s="16">
        <v>0</v>
      </c>
      <c r="G24" s="23">
        <f t="shared" si="1"/>
        <v>0</v>
      </c>
      <c r="H24" s="23">
        <f t="shared" si="2"/>
        <v>23.73</v>
      </c>
    </row>
    <row r="25" spans="1:8" x14ac:dyDescent="0.3">
      <c r="A25" s="14" t="s">
        <v>318</v>
      </c>
      <c r="B25" s="14" t="s">
        <v>18</v>
      </c>
      <c r="C25" s="15">
        <v>4.99</v>
      </c>
      <c r="D25" s="14">
        <v>11</v>
      </c>
      <c r="E25" s="23">
        <f t="shared" si="0"/>
        <v>54.89</v>
      </c>
      <c r="F25" s="16">
        <v>0</v>
      </c>
      <c r="G25" s="23">
        <f t="shared" si="1"/>
        <v>0</v>
      </c>
      <c r="H25" s="23">
        <f t="shared" si="2"/>
        <v>54.89</v>
      </c>
    </row>
    <row r="26" spans="1:8" x14ac:dyDescent="0.3">
      <c r="A26" s="14" t="s">
        <v>173</v>
      </c>
      <c r="B26" s="14" t="s">
        <v>26</v>
      </c>
      <c r="C26" s="15">
        <v>17.5</v>
      </c>
      <c r="D26" s="14">
        <v>2</v>
      </c>
      <c r="E26" s="23">
        <f t="shared" si="0"/>
        <v>35</v>
      </c>
      <c r="F26" s="16">
        <v>0</v>
      </c>
      <c r="G26" s="23">
        <f t="shared" si="1"/>
        <v>0</v>
      </c>
      <c r="H26" s="23">
        <f t="shared" si="2"/>
        <v>35</v>
      </c>
    </row>
    <row r="27" spans="1:8" x14ac:dyDescent="0.3">
      <c r="A27" s="14" t="s">
        <v>203</v>
      </c>
      <c r="B27" s="14" t="s">
        <v>18</v>
      </c>
      <c r="C27" s="15">
        <v>8.1300000000000008</v>
      </c>
      <c r="D27" s="14">
        <v>1.5</v>
      </c>
      <c r="E27" s="23">
        <f t="shared" si="0"/>
        <v>12.2</v>
      </c>
      <c r="F27" s="16">
        <v>0</v>
      </c>
      <c r="G27" s="23">
        <f t="shared" si="1"/>
        <v>0</v>
      </c>
      <c r="H27" s="23">
        <f t="shared" si="2"/>
        <v>12.2</v>
      </c>
    </row>
    <row r="28" spans="1:8" x14ac:dyDescent="0.3">
      <c r="A28" s="14" t="s">
        <v>175</v>
      </c>
      <c r="B28" s="14" t="s">
        <v>18</v>
      </c>
      <c r="C28" s="15">
        <v>2.54</v>
      </c>
      <c r="D28" s="14">
        <v>7.5</v>
      </c>
      <c r="E28" s="23">
        <f t="shared" si="0"/>
        <v>19.05</v>
      </c>
      <c r="F28" s="16">
        <v>0</v>
      </c>
      <c r="G28" s="23">
        <f t="shared" si="1"/>
        <v>0</v>
      </c>
      <c r="H28" s="23">
        <f t="shared" si="2"/>
        <v>19.05</v>
      </c>
    </row>
    <row r="29" spans="1:8" x14ac:dyDescent="0.3">
      <c r="A29" s="13" t="s">
        <v>27</v>
      </c>
      <c r="C29" s="23"/>
      <c r="E29" s="23"/>
    </row>
    <row r="30" spans="1:8" x14ac:dyDescent="0.3">
      <c r="A30" s="14" t="s">
        <v>421</v>
      </c>
      <c r="B30" s="14" t="s">
        <v>18</v>
      </c>
      <c r="C30" s="15">
        <v>1.1299999999999999</v>
      </c>
      <c r="D30" s="14">
        <v>8</v>
      </c>
      <c r="E30" s="23">
        <f>ROUND(C30*D30,2)</f>
        <v>9.0399999999999991</v>
      </c>
      <c r="F30" s="16">
        <v>0</v>
      </c>
      <c r="G30" s="23">
        <f>ROUND(E30*F30,2)</f>
        <v>0</v>
      </c>
      <c r="H30" s="23">
        <f>ROUND(E30-G30,2)</f>
        <v>9.0399999999999991</v>
      </c>
    </row>
    <row r="31" spans="1:8" x14ac:dyDescent="0.3">
      <c r="A31" s="14" t="s">
        <v>450</v>
      </c>
      <c r="B31" s="14" t="s">
        <v>18</v>
      </c>
      <c r="C31" s="15">
        <v>3.02</v>
      </c>
      <c r="D31" s="14">
        <v>0.6</v>
      </c>
      <c r="E31" s="23">
        <f>ROUND(C31*D31,2)</f>
        <v>1.81</v>
      </c>
      <c r="F31" s="16">
        <v>0</v>
      </c>
      <c r="G31" s="23">
        <f>ROUND(E31*F31,2)</f>
        <v>0</v>
      </c>
      <c r="H31" s="23">
        <f>ROUND(E31-G31,2)</f>
        <v>1.81</v>
      </c>
    </row>
    <row r="32" spans="1:8" x14ac:dyDescent="0.3">
      <c r="A32" s="13" t="s">
        <v>33</v>
      </c>
      <c r="C32" s="23"/>
      <c r="E32" s="23"/>
    </row>
    <row r="33" spans="1:8" x14ac:dyDescent="0.3">
      <c r="A33" s="14" t="s">
        <v>319</v>
      </c>
      <c r="B33" s="14" t="s">
        <v>29</v>
      </c>
      <c r="C33" s="15">
        <v>6.34</v>
      </c>
      <c r="D33" s="14">
        <v>23</v>
      </c>
      <c r="E33" s="23">
        <f>ROUND(C33*D33,2)</f>
        <v>145.82</v>
      </c>
      <c r="F33" s="16">
        <v>0</v>
      </c>
      <c r="G33" s="23">
        <f>ROUND(E33*F33,2)</f>
        <v>0</v>
      </c>
      <c r="H33" s="23">
        <f>ROUND(E33-G33,2)</f>
        <v>145.82</v>
      </c>
    </row>
    <row r="34" spans="1:8" x14ac:dyDescent="0.3">
      <c r="A34" s="14" t="s">
        <v>320</v>
      </c>
      <c r="B34" s="14" t="s">
        <v>29</v>
      </c>
      <c r="C34" s="15">
        <v>6.34</v>
      </c>
      <c r="D34" s="14">
        <v>4.25</v>
      </c>
      <c r="E34" s="23">
        <f>ROUND(C34*D34,2)</f>
        <v>26.95</v>
      </c>
      <c r="F34" s="16">
        <v>0</v>
      </c>
      <c r="G34" s="23">
        <f>ROUND(E34*F34,2)</f>
        <v>0</v>
      </c>
      <c r="H34" s="23">
        <f>ROUND(E34-G34,2)</f>
        <v>26.95</v>
      </c>
    </row>
    <row r="35" spans="1:8" x14ac:dyDescent="0.3">
      <c r="A35" s="14" t="s">
        <v>177</v>
      </c>
      <c r="B35" s="14" t="s">
        <v>178</v>
      </c>
      <c r="C35" s="15">
        <v>0.28999999999999998</v>
      </c>
      <c r="D35" s="14">
        <v>4.25</v>
      </c>
      <c r="E35" s="23">
        <f>ROUND(C35*D35,2)</f>
        <v>1.23</v>
      </c>
      <c r="F35" s="16">
        <v>0</v>
      </c>
      <c r="G35" s="23">
        <f>ROUND(E35*F35,2)</f>
        <v>0</v>
      </c>
      <c r="H35" s="23">
        <f>ROUND(E35-G35,2)</f>
        <v>1.23</v>
      </c>
    </row>
    <row r="36" spans="1:8" x14ac:dyDescent="0.3">
      <c r="A36" s="13" t="s">
        <v>114</v>
      </c>
      <c r="C36" s="23"/>
      <c r="E36" s="23"/>
    </row>
    <row r="37" spans="1:8" x14ac:dyDescent="0.3">
      <c r="A37" s="14" t="s">
        <v>181</v>
      </c>
      <c r="B37" s="14" t="s">
        <v>26</v>
      </c>
      <c r="C37" s="15">
        <v>1.34</v>
      </c>
      <c r="D37" s="14">
        <v>1.5</v>
      </c>
      <c r="E37" s="23">
        <f>ROUND(C37*D37,2)</f>
        <v>2.0099999999999998</v>
      </c>
      <c r="F37" s="16">
        <v>0</v>
      </c>
      <c r="G37" s="23">
        <f>ROUND(E37*F37,2)</f>
        <v>0</v>
      </c>
      <c r="H37" s="23">
        <f>ROUND(E37-G37,2)</f>
        <v>2.0099999999999998</v>
      </c>
    </row>
    <row r="38" spans="1:8" x14ac:dyDescent="0.3">
      <c r="A38" s="14" t="s">
        <v>180</v>
      </c>
      <c r="B38" s="14" t="s">
        <v>26</v>
      </c>
      <c r="C38" s="15">
        <v>5</v>
      </c>
      <c r="D38" s="14">
        <v>0.5</v>
      </c>
      <c r="E38" s="23">
        <f>ROUND(C38*D38,2)</f>
        <v>2.5</v>
      </c>
      <c r="F38" s="16">
        <v>0</v>
      </c>
      <c r="G38" s="23">
        <f>ROUND(E38*F38,2)</f>
        <v>0</v>
      </c>
      <c r="H38" s="23">
        <f>ROUND(E38-G38,2)</f>
        <v>2.5</v>
      </c>
    </row>
    <row r="39" spans="1:8" x14ac:dyDescent="0.3">
      <c r="A39" s="14" t="s">
        <v>183</v>
      </c>
      <c r="B39" s="14" t="s">
        <v>26</v>
      </c>
      <c r="C39" s="15">
        <v>2.86</v>
      </c>
      <c r="D39" s="14">
        <v>4</v>
      </c>
      <c r="E39" s="23">
        <f>ROUND(C39*D39,2)</f>
        <v>11.44</v>
      </c>
      <c r="F39" s="16">
        <v>0</v>
      </c>
      <c r="G39" s="23">
        <f>ROUND(E39*F39,2)</f>
        <v>0</v>
      </c>
      <c r="H39" s="23">
        <f>ROUND(E39-G39,2)</f>
        <v>11.44</v>
      </c>
    </row>
    <row r="40" spans="1:8" x14ac:dyDescent="0.3">
      <c r="A40" s="13" t="s">
        <v>61</v>
      </c>
      <c r="C40" s="23"/>
      <c r="E40" s="23"/>
    </row>
    <row r="41" spans="1:8" x14ac:dyDescent="0.3">
      <c r="A41" s="14" t="s">
        <v>184</v>
      </c>
      <c r="B41" s="14" t="s">
        <v>21</v>
      </c>
      <c r="C41" s="15">
        <v>8</v>
      </c>
      <c r="D41" s="14">
        <v>6.94</v>
      </c>
      <c r="E41" s="23">
        <f>ROUND(C41*D41,2)</f>
        <v>55.52</v>
      </c>
      <c r="F41" s="16">
        <v>0</v>
      </c>
      <c r="G41" s="23">
        <f>ROUND(E41*F41,2)</f>
        <v>0</v>
      </c>
      <c r="H41" s="23">
        <f>ROUND(E41-G41,2)</f>
        <v>55.52</v>
      </c>
    </row>
    <row r="42" spans="1:8" x14ac:dyDescent="0.3">
      <c r="A42" s="13" t="s">
        <v>131</v>
      </c>
      <c r="C42" s="23"/>
      <c r="E42" s="23"/>
    </row>
    <row r="43" spans="1:8" x14ac:dyDescent="0.3">
      <c r="A43" s="14" t="s">
        <v>185</v>
      </c>
      <c r="B43" s="14" t="s">
        <v>124</v>
      </c>
      <c r="C43" s="15">
        <v>0.35</v>
      </c>
      <c r="D43" s="14">
        <v>180</v>
      </c>
      <c r="E43" s="23">
        <f>ROUND(C43*D43,2)</f>
        <v>63</v>
      </c>
      <c r="F43" s="16">
        <v>0</v>
      </c>
      <c r="G43" s="23">
        <f>ROUND(E43*F43,2)</f>
        <v>0</v>
      </c>
      <c r="H43" s="23">
        <f>ROUND(E43-G43,2)</f>
        <v>63</v>
      </c>
    </row>
    <row r="44" spans="1:8" x14ac:dyDescent="0.3">
      <c r="A44" s="13" t="s">
        <v>186</v>
      </c>
      <c r="C44" s="23"/>
      <c r="E44" s="23"/>
    </row>
    <row r="45" spans="1:8" x14ac:dyDescent="0.3">
      <c r="A45" s="14" t="s">
        <v>187</v>
      </c>
      <c r="B45" s="14" t="s">
        <v>124</v>
      </c>
      <c r="C45" s="15">
        <v>0.4</v>
      </c>
      <c r="D45" s="14">
        <v>180</v>
      </c>
      <c r="E45" s="23">
        <f>ROUND(C45*D45,2)</f>
        <v>72</v>
      </c>
      <c r="F45" s="16">
        <v>0</v>
      </c>
      <c r="G45" s="23">
        <f>ROUND(E45*F45,2)</f>
        <v>0</v>
      </c>
      <c r="H45" s="23">
        <f>ROUND(E45-G45,2)</f>
        <v>72</v>
      </c>
    </row>
    <row r="46" spans="1:8" x14ac:dyDescent="0.3">
      <c r="A46" s="13" t="s">
        <v>99</v>
      </c>
      <c r="C46" s="23"/>
      <c r="E46" s="23"/>
    </row>
    <row r="47" spans="1:8" x14ac:dyDescent="0.3">
      <c r="A47" s="14" t="s">
        <v>188</v>
      </c>
      <c r="B47" s="14" t="s">
        <v>48</v>
      </c>
      <c r="C47" s="15">
        <v>4.5</v>
      </c>
      <c r="D47" s="14">
        <v>0.5</v>
      </c>
      <c r="E47" s="23">
        <f>ROUND(C47*D47,2)</f>
        <v>2.25</v>
      </c>
      <c r="F47" s="16">
        <v>0</v>
      </c>
      <c r="G47" s="23">
        <f>ROUND(E47*F47,2)</f>
        <v>0</v>
      </c>
      <c r="H47" s="23">
        <f>ROUND(E47-G47,2)</f>
        <v>2.25</v>
      </c>
    </row>
    <row r="48" spans="1:8" x14ac:dyDescent="0.3">
      <c r="A48" s="13" t="s">
        <v>116</v>
      </c>
      <c r="C48" s="23"/>
      <c r="E48" s="23"/>
    </row>
    <row r="49" spans="1:8" x14ac:dyDescent="0.3">
      <c r="A49" s="14" t="s">
        <v>189</v>
      </c>
      <c r="B49" s="14" t="s">
        <v>48</v>
      </c>
      <c r="C49" s="15">
        <v>8</v>
      </c>
      <c r="D49" s="14">
        <v>1</v>
      </c>
      <c r="E49" s="23">
        <f>ROUND(C49*D49,2)</f>
        <v>8</v>
      </c>
      <c r="F49" s="16">
        <v>0</v>
      </c>
      <c r="G49" s="23">
        <f>ROUND(E49*F49,2)</f>
        <v>0</v>
      </c>
      <c r="H49" s="23">
        <f>ROUND(E49-G49,2)</f>
        <v>8</v>
      </c>
    </row>
    <row r="50" spans="1:8" x14ac:dyDescent="0.3">
      <c r="A50" s="13" t="s">
        <v>118</v>
      </c>
      <c r="C50" s="23"/>
      <c r="E50" s="23"/>
    </row>
    <row r="51" spans="1:8" x14ac:dyDescent="0.3">
      <c r="A51" s="14" t="s">
        <v>119</v>
      </c>
      <c r="B51" s="14" t="s">
        <v>48</v>
      </c>
      <c r="C51" s="15">
        <v>10</v>
      </c>
      <c r="D51" s="14">
        <v>0.33300000000000002</v>
      </c>
      <c r="E51" s="23">
        <f>ROUND(C51*D51,2)</f>
        <v>3.33</v>
      </c>
      <c r="F51" s="16">
        <v>0</v>
      </c>
      <c r="G51" s="23">
        <f>ROUND(E51*F51,2)</f>
        <v>0</v>
      </c>
      <c r="H51" s="23">
        <f>ROUND(E51-G51,2)</f>
        <v>3.33</v>
      </c>
    </row>
    <row r="52" spans="1:8" x14ac:dyDescent="0.3">
      <c r="A52" s="13" t="s">
        <v>37</v>
      </c>
      <c r="C52" s="23"/>
      <c r="E52" s="23"/>
    </row>
    <row r="53" spans="1:8" x14ac:dyDescent="0.3">
      <c r="A53" s="14" t="s">
        <v>38</v>
      </c>
      <c r="B53" s="14" t="s">
        <v>39</v>
      </c>
      <c r="C53" s="15">
        <v>17.940000000000001</v>
      </c>
      <c r="D53" s="14">
        <v>0.5</v>
      </c>
      <c r="E53" s="23">
        <f>ROUND(C53*D53,2)</f>
        <v>8.9700000000000006</v>
      </c>
      <c r="F53" s="16">
        <v>0</v>
      </c>
      <c r="G53" s="23">
        <f>ROUND(E53*F53,2)</f>
        <v>0</v>
      </c>
      <c r="H53" s="23">
        <f>ROUND(E53-G53,2)</f>
        <v>8.9700000000000006</v>
      </c>
    </row>
    <row r="54" spans="1:8" x14ac:dyDescent="0.3">
      <c r="A54" s="14" t="s">
        <v>134</v>
      </c>
      <c r="B54" s="14" t="s">
        <v>39</v>
      </c>
      <c r="C54" s="15">
        <v>17.940000000000001</v>
      </c>
      <c r="D54" s="14">
        <v>0.11</v>
      </c>
      <c r="E54" s="23">
        <f>ROUND(C54*D54,2)</f>
        <v>1.97</v>
      </c>
      <c r="F54" s="16">
        <v>0</v>
      </c>
      <c r="G54" s="23">
        <f>ROUND(E54*F54,2)</f>
        <v>0</v>
      </c>
      <c r="H54" s="23">
        <f>ROUND(E54-G54,2)</f>
        <v>1.97</v>
      </c>
    </row>
    <row r="55" spans="1:8" x14ac:dyDescent="0.3">
      <c r="A55" s="13" t="s">
        <v>40</v>
      </c>
      <c r="C55" s="23"/>
      <c r="E55" s="23"/>
    </row>
    <row r="56" spans="1:8" x14ac:dyDescent="0.3">
      <c r="A56" s="14" t="s">
        <v>41</v>
      </c>
      <c r="B56" s="14" t="s">
        <v>39</v>
      </c>
      <c r="C56" s="15">
        <v>9.06</v>
      </c>
      <c r="D56" s="14">
        <v>2.375</v>
      </c>
      <c r="E56" s="23">
        <f>ROUND(C56*D56,2)</f>
        <v>21.52</v>
      </c>
      <c r="F56" s="16">
        <v>0</v>
      </c>
      <c r="G56" s="23">
        <f>ROUND(E56*F56,2)</f>
        <v>0</v>
      </c>
      <c r="H56" s="23">
        <f>ROUND(E56-G56,2)</f>
        <v>21.52</v>
      </c>
    </row>
    <row r="57" spans="1:8" x14ac:dyDescent="0.3">
      <c r="A57" s="13" t="s">
        <v>43</v>
      </c>
      <c r="C57" s="23"/>
      <c r="E57" s="23"/>
    </row>
    <row r="58" spans="1:8" x14ac:dyDescent="0.3">
      <c r="A58" s="14" t="s">
        <v>41</v>
      </c>
      <c r="B58" s="14" t="s">
        <v>39</v>
      </c>
      <c r="C58" s="15">
        <v>9.06</v>
      </c>
      <c r="D58" s="14">
        <v>0.25</v>
      </c>
      <c r="E58" s="23">
        <f>ROUND(C58*D58,2)</f>
        <v>2.27</v>
      </c>
      <c r="F58" s="16">
        <v>0</v>
      </c>
      <c r="G58" s="23">
        <f>ROUND(E58*F58,2)</f>
        <v>0</v>
      </c>
      <c r="H58" s="23">
        <f>ROUND(E58-G58,2)</f>
        <v>2.27</v>
      </c>
    </row>
    <row r="59" spans="1:8" x14ac:dyDescent="0.3">
      <c r="A59" s="14" t="s">
        <v>42</v>
      </c>
      <c r="B59" s="14" t="s">
        <v>39</v>
      </c>
      <c r="C59" s="15">
        <v>9.06</v>
      </c>
      <c r="D59" s="14">
        <v>7.8600000000000003E-2</v>
      </c>
      <c r="E59" s="23">
        <f>ROUND(C59*D59,2)</f>
        <v>0.71</v>
      </c>
      <c r="F59" s="16">
        <v>0</v>
      </c>
      <c r="G59" s="23">
        <f>ROUND(E59*F59,2)</f>
        <v>0</v>
      </c>
      <c r="H59" s="23">
        <f>ROUND(E59-G59,2)</f>
        <v>0.71</v>
      </c>
    </row>
    <row r="60" spans="1:8" x14ac:dyDescent="0.3">
      <c r="A60" s="13" t="s">
        <v>100</v>
      </c>
      <c r="C60" s="23"/>
      <c r="E60" s="23"/>
    </row>
    <row r="61" spans="1:8" x14ac:dyDescent="0.3">
      <c r="A61" s="14" t="s">
        <v>41</v>
      </c>
      <c r="B61" s="14" t="s">
        <v>39</v>
      </c>
      <c r="C61" s="15">
        <v>9.06</v>
      </c>
      <c r="D61" s="14">
        <v>0.7</v>
      </c>
      <c r="E61" s="23">
        <f>ROUND(C61*D61,2)</f>
        <v>6.34</v>
      </c>
      <c r="F61" s="16">
        <v>0</v>
      </c>
      <c r="G61" s="23">
        <f>ROUND(E61*F61,2)</f>
        <v>0</v>
      </c>
      <c r="H61" s="23">
        <f>ROUND(E61-G61,2)</f>
        <v>6.34</v>
      </c>
    </row>
    <row r="62" spans="1:8" x14ac:dyDescent="0.3">
      <c r="A62" s="14" t="s">
        <v>44</v>
      </c>
      <c r="B62" s="14" t="s">
        <v>39</v>
      </c>
      <c r="C62" s="15">
        <v>17.95</v>
      </c>
      <c r="D62" s="14">
        <v>0.47960000000000003</v>
      </c>
      <c r="E62" s="23">
        <f>ROUND(C62*D62,2)</f>
        <v>8.61</v>
      </c>
      <c r="F62" s="16">
        <v>0</v>
      </c>
      <c r="G62" s="23">
        <f>ROUND(E62*F62,2)</f>
        <v>0</v>
      </c>
      <c r="H62" s="23">
        <f>ROUND(E62-G62,2)</f>
        <v>8.61</v>
      </c>
    </row>
    <row r="63" spans="1:8" x14ac:dyDescent="0.3">
      <c r="A63" s="13" t="s">
        <v>45</v>
      </c>
      <c r="C63" s="23"/>
      <c r="E63" s="23"/>
    </row>
    <row r="64" spans="1:8" x14ac:dyDescent="0.3">
      <c r="A64" s="14" t="s">
        <v>38</v>
      </c>
      <c r="B64" s="14" t="s">
        <v>19</v>
      </c>
      <c r="C64" s="15">
        <v>3.44</v>
      </c>
      <c r="D64" s="14">
        <v>7.2043999999999997</v>
      </c>
      <c r="E64" s="23">
        <f>ROUND(C64*D64,2)</f>
        <v>24.78</v>
      </c>
      <c r="F64" s="16">
        <v>0</v>
      </c>
      <c r="G64" s="23">
        <f>ROUND(E64*F64,2)</f>
        <v>0</v>
      </c>
      <c r="H64" s="23">
        <f>ROUND(E64-G64,2)</f>
        <v>24.78</v>
      </c>
    </row>
    <row r="65" spans="1:8" x14ac:dyDescent="0.3">
      <c r="A65" s="14" t="s">
        <v>134</v>
      </c>
      <c r="B65" s="14" t="s">
        <v>19</v>
      </c>
      <c r="C65" s="15">
        <v>3.44</v>
      </c>
      <c r="D65" s="14">
        <v>2.4064000000000001</v>
      </c>
      <c r="E65" s="23">
        <f>ROUND(C65*D65,2)</f>
        <v>8.2799999999999994</v>
      </c>
      <c r="F65" s="16">
        <v>0</v>
      </c>
      <c r="G65" s="23">
        <f>ROUND(E65*F65,2)</f>
        <v>0</v>
      </c>
      <c r="H65" s="23">
        <f>ROUND(E65-G65,2)</f>
        <v>8.2799999999999994</v>
      </c>
    </row>
    <row r="66" spans="1:8" x14ac:dyDescent="0.3">
      <c r="A66" s="14" t="s">
        <v>190</v>
      </c>
      <c r="B66" s="14" t="s">
        <v>19</v>
      </c>
      <c r="C66" s="15">
        <v>3.44</v>
      </c>
      <c r="D66" s="14">
        <v>21.995000000000001</v>
      </c>
      <c r="E66" s="23">
        <f>ROUND(C66*D66,2)</f>
        <v>75.66</v>
      </c>
      <c r="F66" s="16">
        <v>0</v>
      </c>
      <c r="G66" s="23">
        <f>ROUND(E66*F66,2)</f>
        <v>0</v>
      </c>
      <c r="H66" s="23">
        <f>ROUND(E66-G66,2)</f>
        <v>75.66</v>
      </c>
    </row>
    <row r="67" spans="1:8" x14ac:dyDescent="0.3">
      <c r="A67" s="13" t="s">
        <v>47</v>
      </c>
      <c r="C67" s="23"/>
      <c r="E67" s="23"/>
    </row>
    <row r="68" spans="1:8" x14ac:dyDescent="0.3">
      <c r="A68" s="14" t="s">
        <v>42</v>
      </c>
      <c r="B68" s="14" t="s">
        <v>48</v>
      </c>
      <c r="C68" s="15">
        <v>10.16</v>
      </c>
      <c r="D68" s="14">
        <v>1</v>
      </c>
      <c r="E68" s="23">
        <f>ROUND(C68*D68,2)</f>
        <v>10.16</v>
      </c>
      <c r="F68" s="16">
        <v>0</v>
      </c>
      <c r="G68" s="23">
        <f>ROUND(E68*F68,2)</f>
        <v>0</v>
      </c>
      <c r="H68" s="23">
        <f t="shared" ref="H68:H74" si="3">ROUND(E68-G68,2)</f>
        <v>10.16</v>
      </c>
    </row>
    <row r="69" spans="1:8" x14ac:dyDescent="0.3">
      <c r="A69" s="14" t="s">
        <v>38</v>
      </c>
      <c r="B69" s="14" t="s">
        <v>48</v>
      </c>
      <c r="C69" s="15">
        <v>5.21</v>
      </c>
      <c r="D69" s="14">
        <v>1</v>
      </c>
      <c r="E69" s="23">
        <f>ROUND(C69*D69,2)</f>
        <v>5.21</v>
      </c>
      <c r="F69" s="16">
        <v>0</v>
      </c>
      <c r="G69" s="23">
        <f>ROUND(E69*F69,2)</f>
        <v>0</v>
      </c>
      <c r="H69" s="23">
        <f t="shared" si="3"/>
        <v>5.21</v>
      </c>
    </row>
    <row r="70" spans="1:8" x14ac:dyDescent="0.3">
      <c r="A70" s="14" t="s">
        <v>134</v>
      </c>
      <c r="B70" s="14" t="s">
        <v>48</v>
      </c>
      <c r="C70" s="15">
        <v>6.42</v>
      </c>
      <c r="D70" s="14">
        <v>1</v>
      </c>
      <c r="E70" s="23">
        <f>ROUND(C70*D70,2)</f>
        <v>6.42</v>
      </c>
      <c r="F70" s="16">
        <v>0</v>
      </c>
      <c r="G70" s="23">
        <f>ROUND(E70*F70,2)</f>
        <v>0</v>
      </c>
      <c r="H70" s="23">
        <f t="shared" si="3"/>
        <v>6.42</v>
      </c>
    </row>
    <row r="71" spans="1:8" x14ac:dyDescent="0.3">
      <c r="A71" s="14" t="s">
        <v>190</v>
      </c>
      <c r="B71" s="14" t="s">
        <v>48</v>
      </c>
      <c r="C71" s="15">
        <v>14.31</v>
      </c>
      <c r="D71" s="14">
        <v>1</v>
      </c>
      <c r="E71" s="23">
        <f>ROUND(C71*D71,2)</f>
        <v>14.31</v>
      </c>
      <c r="F71" s="16">
        <v>0</v>
      </c>
      <c r="G71" s="23">
        <f>ROUND(E71*F71,2)</f>
        <v>0</v>
      </c>
      <c r="H71" s="23">
        <f t="shared" si="3"/>
        <v>14.31</v>
      </c>
    </row>
    <row r="72" spans="1:8" x14ac:dyDescent="0.3">
      <c r="A72" s="9" t="s">
        <v>49</v>
      </c>
      <c r="B72" s="9" t="s">
        <v>48</v>
      </c>
      <c r="C72" s="10">
        <v>34.950000000000003</v>
      </c>
      <c r="D72" s="9">
        <v>1</v>
      </c>
      <c r="E72" s="22">
        <f>ROUND(C72*D72,2)</f>
        <v>34.950000000000003</v>
      </c>
      <c r="F72" s="11">
        <v>0</v>
      </c>
      <c r="G72" s="22">
        <f>ROUND(E72*F72,2)</f>
        <v>0</v>
      </c>
      <c r="H72" s="22">
        <f t="shared" si="3"/>
        <v>34.950000000000003</v>
      </c>
    </row>
    <row r="73" spans="1:8" x14ac:dyDescent="0.3">
      <c r="A73" s="7" t="s">
        <v>50</v>
      </c>
      <c r="C73" s="23"/>
      <c r="E73" s="23">
        <f>SUM(E12:E72)</f>
        <v>1115.2600000000004</v>
      </c>
      <c r="G73" s="12">
        <f>SUM(G12:G72)</f>
        <v>0</v>
      </c>
      <c r="H73" s="12">
        <f t="shared" si="3"/>
        <v>1115.26</v>
      </c>
    </row>
    <row r="74" spans="1:8" x14ac:dyDescent="0.3">
      <c r="A74" s="7" t="s">
        <v>51</v>
      </c>
      <c r="C74" s="23"/>
      <c r="E74" s="23">
        <f>+E8-E73</f>
        <v>-35.260000000000446</v>
      </c>
      <c r="G74" s="12">
        <f>+G8-G73</f>
        <v>0</v>
      </c>
      <c r="H74" s="12">
        <f t="shared" si="3"/>
        <v>-35.26</v>
      </c>
    </row>
    <row r="75" spans="1:8" x14ac:dyDescent="0.3">
      <c r="A75" t="s">
        <v>12</v>
      </c>
      <c r="C75" s="23"/>
      <c r="E75" s="23"/>
    </row>
    <row r="76" spans="1:8" x14ac:dyDescent="0.3">
      <c r="A76" s="7" t="s">
        <v>52</v>
      </c>
      <c r="C76" s="23"/>
      <c r="E76" s="23"/>
    </row>
    <row r="77" spans="1:8" x14ac:dyDescent="0.3">
      <c r="A77" s="14" t="s">
        <v>42</v>
      </c>
      <c r="B77" s="14" t="s">
        <v>48</v>
      </c>
      <c r="C77" s="15">
        <v>28.34</v>
      </c>
      <c r="D77" s="14">
        <v>1</v>
      </c>
      <c r="E77" s="23">
        <f>ROUND(C77*D77,2)</f>
        <v>28.34</v>
      </c>
      <c r="F77" s="16">
        <v>0</v>
      </c>
      <c r="G77" s="23">
        <f>ROUND(E77*F77,2)</f>
        <v>0</v>
      </c>
      <c r="H77" s="23">
        <f t="shared" ref="H77:H83" si="4">ROUND(E77-G77,2)</f>
        <v>28.34</v>
      </c>
    </row>
    <row r="78" spans="1:8" x14ac:dyDescent="0.3">
      <c r="A78" s="14" t="s">
        <v>38</v>
      </c>
      <c r="B78" s="14" t="s">
        <v>48</v>
      </c>
      <c r="C78" s="15">
        <v>40.22</v>
      </c>
      <c r="D78" s="14">
        <v>1</v>
      </c>
      <c r="E78" s="23">
        <f>ROUND(C78*D78,2)</f>
        <v>40.22</v>
      </c>
      <c r="F78" s="16">
        <v>0</v>
      </c>
      <c r="G78" s="23">
        <f>ROUND(E78*F78,2)</f>
        <v>0</v>
      </c>
      <c r="H78" s="23">
        <f t="shared" si="4"/>
        <v>40.22</v>
      </c>
    </row>
    <row r="79" spans="1:8" x14ac:dyDescent="0.3">
      <c r="A79" s="14" t="s">
        <v>134</v>
      </c>
      <c r="B79" s="14" t="s">
        <v>48</v>
      </c>
      <c r="C79" s="15">
        <v>30.72</v>
      </c>
      <c r="D79" s="14">
        <v>1</v>
      </c>
      <c r="E79" s="23">
        <f>ROUND(C79*D79,2)</f>
        <v>30.72</v>
      </c>
      <c r="F79" s="16">
        <v>0</v>
      </c>
      <c r="G79" s="23">
        <f>ROUND(E79*F79,2)</f>
        <v>0</v>
      </c>
      <c r="H79" s="23">
        <f t="shared" si="4"/>
        <v>30.72</v>
      </c>
    </row>
    <row r="80" spans="1:8" x14ac:dyDescent="0.3">
      <c r="A80" s="9" t="s">
        <v>190</v>
      </c>
      <c r="B80" s="9" t="s">
        <v>48</v>
      </c>
      <c r="C80" s="10">
        <v>92.37</v>
      </c>
      <c r="D80" s="9">
        <v>1</v>
      </c>
      <c r="E80" s="22">
        <f>ROUND(C80*D80,2)</f>
        <v>92.37</v>
      </c>
      <c r="F80" s="11">
        <v>0</v>
      </c>
      <c r="G80" s="22">
        <f>ROUND(E80*F80,2)</f>
        <v>0</v>
      </c>
      <c r="H80" s="22">
        <f t="shared" si="4"/>
        <v>92.37</v>
      </c>
    </row>
    <row r="81" spans="1:8" x14ac:dyDescent="0.3">
      <c r="A81" s="7" t="s">
        <v>53</v>
      </c>
      <c r="C81" s="23"/>
      <c r="E81" s="23">
        <f>SUM(E77:E80)</f>
        <v>191.65</v>
      </c>
      <c r="G81" s="12">
        <f>SUM(G77:G80)</f>
        <v>0</v>
      </c>
      <c r="H81" s="12">
        <f t="shared" si="4"/>
        <v>191.65</v>
      </c>
    </row>
    <row r="82" spans="1:8" x14ac:dyDescent="0.3">
      <c r="A82" s="7" t="s">
        <v>54</v>
      </c>
      <c r="C82" s="23"/>
      <c r="E82" s="23">
        <f>+E73+E81</f>
        <v>1306.9100000000005</v>
      </c>
      <c r="G82" s="12">
        <f>+G73+G81</f>
        <v>0</v>
      </c>
      <c r="H82" s="12">
        <f t="shared" si="4"/>
        <v>1306.9100000000001</v>
      </c>
    </row>
    <row r="83" spans="1:8" x14ac:dyDescent="0.3">
      <c r="A83" s="7" t="s">
        <v>55</v>
      </c>
      <c r="C83" s="23"/>
      <c r="E83" s="23">
        <f>+E8-E82</f>
        <v>-226.91000000000054</v>
      </c>
      <c r="G83" s="12">
        <f>+G8-G82</f>
        <v>0</v>
      </c>
      <c r="H83" s="12">
        <f t="shared" si="4"/>
        <v>-226.91</v>
      </c>
    </row>
    <row r="84" spans="1:8" x14ac:dyDescent="0.3">
      <c r="A84" t="s">
        <v>120</v>
      </c>
      <c r="C84" s="23"/>
      <c r="E84" s="23"/>
    </row>
    <row r="85" spans="1:8" x14ac:dyDescent="0.3">
      <c r="A85" t="s">
        <v>425</v>
      </c>
      <c r="C85" s="23"/>
      <c r="E85" s="23"/>
    </row>
    <row r="86" spans="1:8" x14ac:dyDescent="0.3">
      <c r="A86" s="7" t="s">
        <v>121</v>
      </c>
      <c r="C86" s="23"/>
      <c r="E86" s="23"/>
    </row>
    <row r="87" spans="1:8" x14ac:dyDescent="0.3">
      <c r="A87" s="7" t="s">
        <v>122</v>
      </c>
      <c r="C87" s="23"/>
      <c r="E87" s="23"/>
    </row>
    <row r="98" spans="1:8" x14ac:dyDescent="0.3">
      <c r="A98" t="str" cm="1">
        <f t="array" aca="1" ref="A98" ca="1">MID(CELL("filename",A1),FIND("]",CELL("filename",A1))+1,256)</f>
        <v>rice14</v>
      </c>
    </row>
    <row r="99" spans="1:8" x14ac:dyDescent="0.3">
      <c r="A99" s="7" t="s">
        <v>50</v>
      </c>
      <c r="E99" s="25">
        <f>VLOOKUP(A99,$A$1:$H$98,5,FALSE)</f>
        <v>1115.2600000000004</v>
      </c>
    </row>
    <row r="100" spans="1:8" x14ac:dyDescent="0.3">
      <c r="A100" s="7" t="s">
        <v>293</v>
      </c>
      <c r="E100" s="25">
        <f>VLOOKUP(A100,$A$1:$H$98,5,FALSE)</f>
        <v>191.65</v>
      </c>
    </row>
    <row r="101" spans="1:8" x14ac:dyDescent="0.3">
      <c r="A101" s="7" t="s">
        <v>294</v>
      </c>
      <c r="E101" s="25">
        <f t="shared" ref="E101:E102" si="5">VLOOKUP(A101,$A$1:$H$98,5,FALSE)</f>
        <v>1306.9100000000005</v>
      </c>
    </row>
    <row r="102" spans="1:8" x14ac:dyDescent="0.3">
      <c r="A102" s="7" t="s">
        <v>55</v>
      </c>
      <c r="E102" s="25">
        <f t="shared" si="5"/>
        <v>-226.91000000000054</v>
      </c>
    </row>
    <row r="104" spans="1:8" x14ac:dyDescent="0.3">
      <c r="A104" s="21" t="s">
        <v>255</v>
      </c>
    </row>
    <row r="105" spans="1:8" x14ac:dyDescent="0.3">
      <c r="A105" s="25">
        <f>E102</f>
        <v>-226.91000000000054</v>
      </c>
      <c r="B105" s="25">
        <f ca="1">C105-Calculator!$B$16</f>
        <v>4.6000000000000005</v>
      </c>
      <c r="C105" s="25">
        <f ca="1">D105-Calculator!$B$16</f>
        <v>4.9000000000000004</v>
      </c>
      <c r="D105" s="25">
        <f ca="1">E105-Calculator!$B$16</f>
        <v>5.2</v>
      </c>
      <c r="E105" s="25" cm="1">
        <f t="array" aca="1" ref="E105" ca="1">IF(MID(CELL("filename",A1),FIND("]",CELL("filename",A1))+1,256)=Calculator!AR2,Calculator!B15,5.5)</f>
        <v>5.5</v>
      </c>
      <c r="F105" s="25">
        <f ca="1">E105+Calculator!$B$16</f>
        <v>5.8</v>
      </c>
      <c r="G105" s="25">
        <f ca="1">F105+Calculator!$B$16</f>
        <v>6.1</v>
      </c>
      <c r="H105" s="25">
        <f ca="1">G105+Calculator!$B$16</f>
        <v>6.3999999999999995</v>
      </c>
    </row>
    <row r="106" spans="1:8" x14ac:dyDescent="0.3">
      <c r="A106">
        <f ca="1">A107-Calculator!$B$12</f>
        <v>205</v>
      </c>
      <c r="B106">
        <f t="dataTable" ref="B106:H112" dt2D="1" dtr="1" r1="C7" r2="D7" ca="1"/>
        <v>-363.91000000000054</v>
      </c>
      <c r="C106">
        <v>-302.41000000000054</v>
      </c>
      <c r="D106">
        <v>-240.91000000000054</v>
      </c>
      <c r="E106">
        <v>-179.41000000000054</v>
      </c>
      <c r="F106">
        <v>-117.91000000000054</v>
      </c>
      <c r="G106">
        <v>-56.410000000000537</v>
      </c>
      <c r="H106">
        <v>5.0899999999994634</v>
      </c>
    </row>
    <row r="107" spans="1:8" x14ac:dyDescent="0.3">
      <c r="A107">
        <f ca="1">A108-Calculator!$B$12</f>
        <v>210</v>
      </c>
      <c r="B107">
        <v>-340.91000000000054</v>
      </c>
      <c r="C107">
        <v>-277.91000000000054</v>
      </c>
      <c r="D107">
        <v>-214.91000000000054</v>
      </c>
      <c r="E107">
        <v>-151.91000000000054</v>
      </c>
      <c r="F107">
        <v>-88.910000000000537</v>
      </c>
      <c r="G107">
        <v>-25.910000000000537</v>
      </c>
      <c r="H107">
        <v>37.089999999999463</v>
      </c>
    </row>
    <row r="108" spans="1:8" x14ac:dyDescent="0.3">
      <c r="A108">
        <f ca="1">A109-Calculator!$B$12</f>
        <v>215</v>
      </c>
      <c r="B108">
        <v>-317.91000000000054</v>
      </c>
      <c r="C108">
        <v>-253.41000000000054</v>
      </c>
      <c r="D108">
        <v>-188.91000000000054</v>
      </c>
      <c r="E108">
        <v>-124.41000000000054</v>
      </c>
      <c r="F108">
        <v>-59.910000000000537</v>
      </c>
      <c r="G108">
        <v>4.5899999999994634</v>
      </c>
      <c r="H108">
        <v>69.089999999999463</v>
      </c>
    </row>
    <row r="109" spans="1:8" x14ac:dyDescent="0.3">
      <c r="A109" cm="1">
        <f t="array" aca="1" ref="A109" ca="1">IF(MID(CELL("filename",A1),FIND("]",CELL("filename",A1))+1,256)=Calculator!AR2,Calculator!B11,220)</f>
        <v>220</v>
      </c>
      <c r="B109">
        <v>-294.91000000000054</v>
      </c>
      <c r="C109">
        <v>-228.91000000000054</v>
      </c>
      <c r="D109">
        <v>-162.91000000000054</v>
      </c>
      <c r="E109">
        <v>-96.910000000000537</v>
      </c>
      <c r="F109">
        <v>-30.910000000000537</v>
      </c>
      <c r="G109">
        <v>35.089999999999463</v>
      </c>
      <c r="H109">
        <v>101.08999999999946</v>
      </c>
    </row>
    <row r="110" spans="1:8" x14ac:dyDescent="0.3">
      <c r="A110">
        <f ca="1">A109+Calculator!$B$12</f>
        <v>225</v>
      </c>
      <c r="B110">
        <v>-271.91000000000054</v>
      </c>
      <c r="C110">
        <v>-204.41000000000054</v>
      </c>
      <c r="D110">
        <v>-136.91000000000054</v>
      </c>
      <c r="E110">
        <v>-69.410000000000537</v>
      </c>
      <c r="F110">
        <v>-1.9100000000005366</v>
      </c>
      <c r="G110">
        <v>65.589999999999463</v>
      </c>
      <c r="H110">
        <v>133.08999999999946</v>
      </c>
    </row>
    <row r="111" spans="1:8" x14ac:dyDescent="0.3">
      <c r="A111">
        <f ca="1">A110+Calculator!$B$12</f>
        <v>230</v>
      </c>
      <c r="B111">
        <v>-248.91000000000054</v>
      </c>
      <c r="C111">
        <v>-179.91000000000054</v>
      </c>
      <c r="D111">
        <v>-110.91000000000054</v>
      </c>
      <c r="E111">
        <v>-41.910000000000537</v>
      </c>
      <c r="F111">
        <v>27.089999999999463</v>
      </c>
      <c r="G111">
        <v>96.089999999999463</v>
      </c>
      <c r="H111">
        <v>165.08999999999946</v>
      </c>
    </row>
    <row r="112" spans="1:8" x14ac:dyDescent="0.3">
      <c r="A112">
        <f ca="1">A111+Calculator!$B$12</f>
        <v>235</v>
      </c>
      <c r="B112">
        <v>-225.91000000000054</v>
      </c>
      <c r="C112">
        <v>-155.41000000000054</v>
      </c>
      <c r="D112">
        <v>-84.910000000000537</v>
      </c>
      <c r="E112">
        <v>-14.410000000000537</v>
      </c>
      <c r="F112">
        <v>56.089999999999463</v>
      </c>
      <c r="G112">
        <v>126.58999999999946</v>
      </c>
      <c r="H112">
        <v>197.08999999999946</v>
      </c>
    </row>
    <row r="115" spans="1:8" x14ac:dyDescent="0.3">
      <c r="A115" s="21" t="s">
        <v>256</v>
      </c>
    </row>
    <row r="116" spans="1:8" x14ac:dyDescent="0.3">
      <c r="A116" s="25">
        <f>E102</f>
        <v>-226.91000000000054</v>
      </c>
      <c r="B116" s="25">
        <f ca="1">C116-Calculator!$B$29</f>
        <v>5.2000000000000011</v>
      </c>
      <c r="C116" s="25">
        <f ca="1">D116-Calculator!$B$29</f>
        <v>5.3000000000000007</v>
      </c>
      <c r="D116" s="25">
        <f ca="1">E116-Calculator!$B$29</f>
        <v>5.4</v>
      </c>
      <c r="E116" s="25" cm="1">
        <f t="array" aca="1" ref="E116" ca="1">IF(MID(CELL("filename",A1),FIND("]",CELL("filename",A1))+1,256)=Calculator!AS2,Calculator!B28,5.5)</f>
        <v>5.5</v>
      </c>
      <c r="F116" s="25">
        <f ca="1">E116+Calculator!$B$29</f>
        <v>5.6</v>
      </c>
      <c r="G116" s="25">
        <f ca="1">F116+Calculator!$B$29</f>
        <v>5.6999999999999993</v>
      </c>
      <c r="H116" s="25">
        <f ca="1">G116+Calculator!$B$29</f>
        <v>5.7999999999999989</v>
      </c>
    </row>
    <row r="117" spans="1:8" x14ac:dyDescent="0.3">
      <c r="A117">
        <f ca="1">A118-Calculator!$B$25</f>
        <v>205</v>
      </c>
      <c r="B117">
        <f t="dataTable" ref="B117:H123" dt2D="1" dtr="1" r1="C7" r2="D7" ca="1"/>
        <v>-240.91000000000054</v>
      </c>
      <c r="C117">
        <v>-220.41000000000054</v>
      </c>
      <c r="D117">
        <v>-199.91000000000054</v>
      </c>
      <c r="E117">
        <v>-179.41000000000054</v>
      </c>
      <c r="F117">
        <v>-158.91000000000054</v>
      </c>
      <c r="G117">
        <v>-138.41000000000054</v>
      </c>
      <c r="H117">
        <v>-117.91000000000054</v>
      </c>
    </row>
    <row r="118" spans="1:8" x14ac:dyDescent="0.3">
      <c r="A118">
        <f ca="1">A119-Calculator!$B$25</f>
        <v>210</v>
      </c>
      <c r="B118">
        <v>-214.91000000000054</v>
      </c>
      <c r="C118">
        <v>-193.91000000000054</v>
      </c>
      <c r="D118">
        <v>-172.91000000000054</v>
      </c>
      <c r="E118">
        <v>-151.91000000000054</v>
      </c>
      <c r="F118">
        <v>-130.91000000000054</v>
      </c>
      <c r="G118">
        <v>-109.91000000000054</v>
      </c>
      <c r="H118">
        <v>-88.910000000000537</v>
      </c>
    </row>
    <row r="119" spans="1:8" x14ac:dyDescent="0.3">
      <c r="A119">
        <f ca="1">A120-Calculator!$B$25</f>
        <v>215</v>
      </c>
      <c r="B119">
        <v>-188.91000000000054</v>
      </c>
      <c r="C119">
        <v>-167.41000000000054</v>
      </c>
      <c r="D119">
        <v>-145.91000000000054</v>
      </c>
      <c r="E119">
        <v>-124.41000000000054</v>
      </c>
      <c r="F119">
        <v>-102.91000000000054</v>
      </c>
      <c r="G119">
        <v>-81.410000000000537</v>
      </c>
      <c r="H119">
        <v>-59.910000000000537</v>
      </c>
    </row>
    <row r="120" spans="1:8" x14ac:dyDescent="0.3">
      <c r="A120" cm="1">
        <f t="array" aca="1" ref="A120" ca="1">IF(MID(CELL("filename",A1),FIND("]",CELL("filename",A1))+1,256)=Calculator!AS2,Calculator!B24,220)</f>
        <v>220</v>
      </c>
      <c r="B120">
        <v>-162.91000000000054</v>
      </c>
      <c r="C120">
        <v>-140.91000000000054</v>
      </c>
      <c r="D120">
        <v>-118.91000000000054</v>
      </c>
      <c r="E120">
        <v>-96.910000000000537</v>
      </c>
      <c r="F120">
        <v>-74.910000000000537</v>
      </c>
      <c r="G120">
        <v>-52.910000000000537</v>
      </c>
      <c r="H120">
        <v>-30.910000000000537</v>
      </c>
    </row>
    <row r="121" spans="1:8" x14ac:dyDescent="0.3">
      <c r="A121">
        <f ca="1">A120+Calculator!$B$25</f>
        <v>225</v>
      </c>
      <c r="B121">
        <v>-136.91000000000054</v>
      </c>
      <c r="C121">
        <v>-114.41000000000054</v>
      </c>
      <c r="D121">
        <v>-91.910000000000537</v>
      </c>
      <c r="E121">
        <v>-69.410000000000537</v>
      </c>
      <c r="F121">
        <v>-46.910000000000537</v>
      </c>
      <c r="G121">
        <v>-24.410000000000537</v>
      </c>
      <c r="H121">
        <v>-1.9100000000005366</v>
      </c>
    </row>
    <row r="122" spans="1:8" x14ac:dyDescent="0.3">
      <c r="A122">
        <f ca="1">A121+Calculator!$B$25</f>
        <v>230</v>
      </c>
      <c r="B122">
        <v>-110.91000000000054</v>
      </c>
      <c r="C122">
        <v>-87.910000000000537</v>
      </c>
      <c r="D122">
        <v>-64.910000000000537</v>
      </c>
      <c r="E122">
        <v>-41.910000000000537</v>
      </c>
      <c r="F122">
        <v>-18.910000000000537</v>
      </c>
      <c r="G122">
        <v>4.0899999999994634</v>
      </c>
      <c r="H122">
        <v>27.089999999999463</v>
      </c>
    </row>
    <row r="123" spans="1:8" x14ac:dyDescent="0.3">
      <c r="A123">
        <f ca="1">A122+Calculator!$B$25</f>
        <v>235</v>
      </c>
      <c r="B123">
        <v>-84.910000000000537</v>
      </c>
      <c r="C123">
        <v>-61.410000000000537</v>
      </c>
      <c r="D123">
        <v>-37.910000000000537</v>
      </c>
      <c r="E123">
        <v>-14.410000000000537</v>
      </c>
      <c r="F123">
        <v>9.0899999999994634</v>
      </c>
      <c r="G123">
        <v>32.589999999999463</v>
      </c>
      <c r="H123">
        <v>56.089999999999463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236DA-7F38-4010-8D44-266F0A2853EE}">
  <dimension ref="A1:H123"/>
  <sheetViews>
    <sheetView topLeftCell="A109" workbookViewId="0">
      <selection activeCell="A116" sqref="A116:H123"/>
    </sheetView>
  </sheetViews>
  <sheetFormatPr defaultRowHeight="14.4" x14ac:dyDescent="0.3"/>
  <cols>
    <col min="1" max="1" width="25.6640625" customWidth="1"/>
    <col min="5" max="5" width="11" customWidth="1"/>
    <col min="8" max="8" width="11" customWidth="1"/>
  </cols>
  <sheetData>
    <row r="1" spans="1:8" x14ac:dyDescent="0.3">
      <c r="A1" s="80" t="s">
        <v>228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322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452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98</v>
      </c>
      <c r="B7" s="9" t="s">
        <v>124</v>
      </c>
      <c r="C7" s="28">
        <f>IF(Calculator!B7="Rice",Calculator!B15,IF(Calculator!B20="Rice",Calculator!B28,6.75))</f>
        <v>6.75</v>
      </c>
      <c r="D7" s="29">
        <f>IF(Calculator!B7="Rice",Calculator!B11,IF(Calculator!B20="Rice",Calculator!B24,160))</f>
        <v>160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3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3.5</v>
      </c>
      <c r="E12" s="23">
        <f>ROUND(C12*D12,2)</f>
        <v>28.39</v>
      </c>
      <c r="F12" s="16">
        <v>0</v>
      </c>
      <c r="G12" s="23">
        <f>ROUND(E12*F12,2)</f>
        <v>0</v>
      </c>
      <c r="H12" s="23">
        <f>ROUND(E12-G12,2)</f>
        <v>28.39</v>
      </c>
    </row>
    <row r="13" spans="1:8" x14ac:dyDescent="0.3">
      <c r="A13" s="14" t="s">
        <v>200</v>
      </c>
      <c r="B13" s="14" t="s">
        <v>16</v>
      </c>
      <c r="C13" s="15">
        <v>10.57</v>
      </c>
      <c r="D13" s="14">
        <v>1</v>
      </c>
      <c r="E13" s="23">
        <f>ROUND(C13*D13,2)</f>
        <v>10.57</v>
      </c>
      <c r="F13" s="16">
        <v>0</v>
      </c>
      <c r="G13" s="23">
        <f>ROUND(E13*F13,2)</f>
        <v>0</v>
      </c>
      <c r="H13" s="23">
        <f>ROUND(E13-G13,2)</f>
        <v>10.57</v>
      </c>
    </row>
    <row r="14" spans="1:8" x14ac:dyDescent="0.3">
      <c r="A14" s="14" t="s">
        <v>57</v>
      </c>
      <c r="B14" s="14" t="s">
        <v>16</v>
      </c>
      <c r="C14" s="15">
        <v>6.87</v>
      </c>
      <c r="D14" s="14">
        <v>1.3</v>
      </c>
      <c r="E14" s="23">
        <f>ROUND(C14*D14,2)</f>
        <v>8.93</v>
      </c>
      <c r="F14" s="16">
        <v>0</v>
      </c>
      <c r="G14" s="23">
        <f>ROUND(E14*F14,2)</f>
        <v>0</v>
      </c>
      <c r="H14" s="23">
        <f>ROUND(E14-G14,2)</f>
        <v>8.93</v>
      </c>
    </row>
    <row r="15" spans="1:8" x14ac:dyDescent="0.3">
      <c r="A15" s="13" t="s">
        <v>20</v>
      </c>
      <c r="C15" s="23"/>
      <c r="E15" s="23"/>
    </row>
    <row r="16" spans="1:8" x14ac:dyDescent="0.3">
      <c r="A16" s="14" t="s">
        <v>167</v>
      </c>
      <c r="B16" s="14" t="s">
        <v>21</v>
      </c>
      <c r="C16" s="15">
        <v>26</v>
      </c>
      <c r="D16" s="14">
        <v>0.5</v>
      </c>
      <c r="E16" s="23">
        <f>ROUND(C16*D16,2)</f>
        <v>13</v>
      </c>
      <c r="F16" s="16">
        <v>0</v>
      </c>
      <c r="G16" s="23">
        <f>ROUND(E16*F16,2)</f>
        <v>0</v>
      </c>
      <c r="H16" s="23">
        <f>ROUND(E16-G16,2)</f>
        <v>13</v>
      </c>
    </row>
    <row r="17" spans="1:8" x14ac:dyDescent="0.3">
      <c r="A17" s="14" t="s">
        <v>154</v>
      </c>
      <c r="B17" s="14" t="s">
        <v>21</v>
      </c>
      <c r="C17" s="15">
        <v>47.21</v>
      </c>
      <c r="D17" s="14">
        <v>0.5</v>
      </c>
      <c r="E17" s="23">
        <f>ROUND(C17*D17,2)</f>
        <v>23.61</v>
      </c>
      <c r="F17" s="16">
        <v>0</v>
      </c>
      <c r="G17" s="23">
        <f>ROUND(E17*F17,2)</f>
        <v>0</v>
      </c>
      <c r="H17" s="23">
        <f>ROUND(E17-G17,2)</f>
        <v>23.61</v>
      </c>
    </row>
    <row r="18" spans="1:8" x14ac:dyDescent="0.3">
      <c r="A18" s="14" t="s">
        <v>168</v>
      </c>
      <c r="B18" s="14" t="s">
        <v>21</v>
      </c>
      <c r="C18" s="15">
        <v>31.69</v>
      </c>
      <c r="D18" s="14">
        <v>5.94</v>
      </c>
      <c r="E18" s="23">
        <f>ROUND(C18*D18,2)</f>
        <v>188.24</v>
      </c>
      <c r="F18" s="16">
        <v>0</v>
      </c>
      <c r="G18" s="23">
        <f>ROUND(E18*F18,2)</f>
        <v>0</v>
      </c>
      <c r="H18" s="23">
        <f>ROUND(E18-G18,2)</f>
        <v>188.24</v>
      </c>
    </row>
    <row r="19" spans="1:8" x14ac:dyDescent="0.3">
      <c r="A19" s="14" t="s">
        <v>169</v>
      </c>
      <c r="B19" s="14" t="s">
        <v>26</v>
      </c>
      <c r="C19" s="15">
        <v>18</v>
      </c>
      <c r="D19" s="14">
        <v>0.8</v>
      </c>
      <c r="E19" s="23">
        <f>ROUND(C19*D19,2)</f>
        <v>14.4</v>
      </c>
      <c r="F19" s="16">
        <v>0</v>
      </c>
      <c r="G19" s="23">
        <f>ROUND(E19*F19,2)</f>
        <v>0</v>
      </c>
      <c r="H19" s="23">
        <f>ROUND(E19-G19,2)</f>
        <v>14.4</v>
      </c>
    </row>
    <row r="20" spans="1:8" x14ac:dyDescent="0.3">
      <c r="A20" s="13" t="s">
        <v>24</v>
      </c>
      <c r="C20" s="23"/>
      <c r="E20" s="23"/>
    </row>
    <row r="21" spans="1:8" x14ac:dyDescent="0.3">
      <c r="A21" s="14" t="s">
        <v>25</v>
      </c>
      <c r="B21" s="14" t="s">
        <v>18</v>
      </c>
      <c r="C21" s="15">
        <v>0.25</v>
      </c>
      <c r="D21" s="14">
        <v>80</v>
      </c>
      <c r="E21" s="23">
        <f t="shared" ref="E21:E28" si="0">ROUND(C21*D21,2)</f>
        <v>20</v>
      </c>
      <c r="F21" s="16">
        <v>0</v>
      </c>
      <c r="G21" s="23">
        <f t="shared" ref="G21:G28" si="1">ROUND(E21*F21,2)</f>
        <v>0</v>
      </c>
      <c r="H21" s="23">
        <f t="shared" ref="H21:H28" si="2">ROUND(E21-G21,2)</f>
        <v>20</v>
      </c>
    </row>
    <row r="22" spans="1:8" x14ac:dyDescent="0.3">
      <c r="A22" s="14" t="s">
        <v>138</v>
      </c>
      <c r="B22" s="14" t="s">
        <v>26</v>
      </c>
      <c r="C22" s="15">
        <v>2.72</v>
      </c>
      <c r="D22" s="14">
        <v>2</v>
      </c>
      <c r="E22" s="23">
        <f t="shared" si="0"/>
        <v>5.44</v>
      </c>
      <c r="F22" s="16">
        <v>0</v>
      </c>
      <c r="G22" s="23">
        <f t="shared" si="1"/>
        <v>0</v>
      </c>
      <c r="H22" s="23">
        <f t="shared" si="2"/>
        <v>5.44</v>
      </c>
    </row>
    <row r="23" spans="1:8" x14ac:dyDescent="0.3">
      <c r="A23" s="14" t="s">
        <v>170</v>
      </c>
      <c r="B23" s="14" t="s">
        <v>26</v>
      </c>
      <c r="C23" s="15">
        <v>17.5</v>
      </c>
      <c r="D23" s="14">
        <v>1.3</v>
      </c>
      <c r="E23" s="23">
        <f t="shared" si="0"/>
        <v>22.75</v>
      </c>
      <c r="F23" s="16">
        <v>0</v>
      </c>
      <c r="G23" s="23">
        <f t="shared" si="1"/>
        <v>0</v>
      </c>
      <c r="H23" s="23">
        <f t="shared" si="2"/>
        <v>22.75</v>
      </c>
    </row>
    <row r="24" spans="1:8" x14ac:dyDescent="0.3">
      <c r="A24" s="14" t="s">
        <v>171</v>
      </c>
      <c r="B24" s="14" t="s">
        <v>18</v>
      </c>
      <c r="C24" s="15">
        <v>7.91</v>
      </c>
      <c r="D24" s="14">
        <v>3</v>
      </c>
      <c r="E24" s="23">
        <f t="shared" si="0"/>
        <v>23.73</v>
      </c>
      <c r="F24" s="16">
        <v>0</v>
      </c>
      <c r="G24" s="23">
        <f t="shared" si="1"/>
        <v>0</v>
      </c>
      <c r="H24" s="23">
        <f t="shared" si="2"/>
        <v>23.73</v>
      </c>
    </row>
    <row r="25" spans="1:8" x14ac:dyDescent="0.3">
      <c r="A25" s="14" t="s">
        <v>318</v>
      </c>
      <c r="B25" s="14" t="s">
        <v>18</v>
      </c>
      <c r="C25" s="15">
        <v>4.99</v>
      </c>
      <c r="D25" s="14">
        <v>11</v>
      </c>
      <c r="E25" s="23">
        <f t="shared" si="0"/>
        <v>54.89</v>
      </c>
      <c r="F25" s="16">
        <v>0</v>
      </c>
      <c r="G25" s="23">
        <f t="shared" si="1"/>
        <v>0</v>
      </c>
      <c r="H25" s="23">
        <f t="shared" si="2"/>
        <v>54.89</v>
      </c>
    </row>
    <row r="26" spans="1:8" x14ac:dyDescent="0.3">
      <c r="A26" s="14" t="s">
        <v>173</v>
      </c>
      <c r="B26" s="14" t="s">
        <v>26</v>
      </c>
      <c r="C26" s="15">
        <v>17.5</v>
      </c>
      <c r="D26" s="14">
        <v>2</v>
      </c>
      <c r="E26" s="23">
        <f t="shared" si="0"/>
        <v>35</v>
      </c>
      <c r="F26" s="16">
        <v>0</v>
      </c>
      <c r="G26" s="23">
        <f t="shared" si="1"/>
        <v>0</v>
      </c>
      <c r="H26" s="23">
        <f t="shared" si="2"/>
        <v>35</v>
      </c>
    </row>
    <row r="27" spans="1:8" x14ac:dyDescent="0.3">
      <c r="A27" s="14" t="s">
        <v>203</v>
      </c>
      <c r="B27" s="14" t="s">
        <v>18</v>
      </c>
      <c r="C27" s="15">
        <v>8.1300000000000008</v>
      </c>
      <c r="D27" s="14">
        <v>1.5</v>
      </c>
      <c r="E27" s="23">
        <f t="shared" si="0"/>
        <v>12.2</v>
      </c>
      <c r="F27" s="16">
        <v>0</v>
      </c>
      <c r="G27" s="23">
        <f t="shared" si="1"/>
        <v>0</v>
      </c>
      <c r="H27" s="23">
        <f t="shared" si="2"/>
        <v>12.2</v>
      </c>
    </row>
    <row r="28" spans="1:8" x14ac:dyDescent="0.3">
      <c r="A28" s="14" t="s">
        <v>175</v>
      </c>
      <c r="B28" s="14" t="s">
        <v>18</v>
      </c>
      <c r="C28" s="15">
        <v>2.54</v>
      </c>
      <c r="D28" s="14">
        <v>7.5</v>
      </c>
      <c r="E28" s="23">
        <f t="shared" si="0"/>
        <v>19.05</v>
      </c>
      <c r="F28" s="16">
        <v>0</v>
      </c>
      <c r="G28" s="23">
        <f t="shared" si="1"/>
        <v>0</v>
      </c>
      <c r="H28" s="23">
        <f t="shared" si="2"/>
        <v>19.05</v>
      </c>
    </row>
    <row r="29" spans="1:8" x14ac:dyDescent="0.3">
      <c r="A29" s="13" t="s">
        <v>27</v>
      </c>
      <c r="C29" s="23"/>
      <c r="E29" s="23"/>
    </row>
    <row r="30" spans="1:8" x14ac:dyDescent="0.3">
      <c r="A30" s="14" t="s">
        <v>421</v>
      </c>
      <c r="B30" s="14" t="s">
        <v>18</v>
      </c>
      <c r="C30" s="15">
        <v>1.1299999999999999</v>
      </c>
      <c r="D30" s="14">
        <v>8</v>
      </c>
      <c r="E30" s="23">
        <f>ROUND(C30*D30,2)</f>
        <v>9.0399999999999991</v>
      </c>
      <c r="F30" s="16">
        <v>0</v>
      </c>
      <c r="G30" s="23">
        <f>ROUND(E30*F30,2)</f>
        <v>0</v>
      </c>
      <c r="H30" s="23">
        <f>ROUND(E30-G30,2)</f>
        <v>9.0399999999999991</v>
      </c>
    </row>
    <row r="31" spans="1:8" x14ac:dyDescent="0.3">
      <c r="A31" s="14" t="s">
        <v>450</v>
      </c>
      <c r="B31" s="14" t="s">
        <v>18</v>
      </c>
      <c r="C31" s="15">
        <v>3.02</v>
      </c>
      <c r="D31" s="14">
        <v>0.6</v>
      </c>
      <c r="E31" s="23">
        <f>ROUND(C31*D31,2)</f>
        <v>1.81</v>
      </c>
      <c r="F31" s="16">
        <v>0</v>
      </c>
      <c r="G31" s="23">
        <f>ROUND(E31*F31,2)</f>
        <v>0</v>
      </c>
      <c r="H31" s="23">
        <f>ROUND(E31-G31,2)</f>
        <v>1.81</v>
      </c>
    </row>
    <row r="32" spans="1:8" x14ac:dyDescent="0.3">
      <c r="A32" s="13" t="s">
        <v>30</v>
      </c>
      <c r="C32" s="23"/>
      <c r="E32" s="23"/>
    </row>
    <row r="33" spans="1:8" x14ac:dyDescent="0.3">
      <c r="A33" s="14" t="s">
        <v>31</v>
      </c>
      <c r="B33" s="14" t="s">
        <v>32</v>
      </c>
      <c r="C33" s="15">
        <v>0.24</v>
      </c>
      <c r="D33" s="14">
        <v>33</v>
      </c>
      <c r="E33" s="23">
        <f>ROUND(C33*D33,2)</f>
        <v>7.92</v>
      </c>
      <c r="F33" s="16">
        <v>0</v>
      </c>
      <c r="G33" s="23">
        <f>ROUND(E33*F33,2)</f>
        <v>0</v>
      </c>
      <c r="H33" s="23">
        <f>ROUND(E33-G33,2)</f>
        <v>7.92</v>
      </c>
    </row>
    <row r="34" spans="1:8" x14ac:dyDescent="0.3">
      <c r="A34" s="13" t="s">
        <v>33</v>
      </c>
      <c r="C34" s="23"/>
      <c r="E34" s="23"/>
    </row>
    <row r="35" spans="1:8" x14ac:dyDescent="0.3">
      <c r="A35" s="14" t="s">
        <v>319</v>
      </c>
      <c r="B35" s="14" t="s">
        <v>29</v>
      </c>
      <c r="C35" s="15">
        <v>6.34</v>
      </c>
      <c r="D35" s="14">
        <v>23</v>
      </c>
      <c r="E35" s="23">
        <f>ROUND(C35*D35,2)</f>
        <v>145.82</v>
      </c>
      <c r="F35" s="16">
        <v>0</v>
      </c>
      <c r="G35" s="23">
        <f>ROUND(E35*F35,2)</f>
        <v>0</v>
      </c>
      <c r="H35" s="23">
        <f>ROUND(E35-G35,2)</f>
        <v>145.82</v>
      </c>
    </row>
    <row r="36" spans="1:8" x14ac:dyDescent="0.3">
      <c r="A36" s="14" t="s">
        <v>320</v>
      </c>
      <c r="B36" s="14" t="s">
        <v>29</v>
      </c>
      <c r="C36" s="15">
        <v>6.34</v>
      </c>
      <c r="D36" s="14">
        <v>4.25</v>
      </c>
      <c r="E36" s="23">
        <f>ROUND(C36*D36,2)</f>
        <v>26.95</v>
      </c>
      <c r="F36" s="16">
        <v>0</v>
      </c>
      <c r="G36" s="23">
        <f>ROUND(E36*F36,2)</f>
        <v>0</v>
      </c>
      <c r="H36" s="23">
        <f>ROUND(E36-G36,2)</f>
        <v>26.95</v>
      </c>
    </row>
    <row r="37" spans="1:8" x14ac:dyDescent="0.3">
      <c r="A37" s="14" t="s">
        <v>177</v>
      </c>
      <c r="B37" s="14" t="s">
        <v>178</v>
      </c>
      <c r="C37" s="15">
        <v>0.28999999999999998</v>
      </c>
      <c r="D37" s="14">
        <v>4.25</v>
      </c>
      <c r="E37" s="23">
        <f>ROUND(C37*D37,2)</f>
        <v>1.23</v>
      </c>
      <c r="F37" s="16">
        <v>0</v>
      </c>
      <c r="G37" s="23">
        <f>ROUND(E37*F37,2)</f>
        <v>0</v>
      </c>
      <c r="H37" s="23">
        <f>ROUND(E37-G37,2)</f>
        <v>1.23</v>
      </c>
    </row>
    <row r="38" spans="1:8" x14ac:dyDescent="0.3">
      <c r="A38" s="13" t="s">
        <v>114</v>
      </c>
      <c r="C38" s="23"/>
      <c r="E38" s="23"/>
    </row>
    <row r="39" spans="1:8" x14ac:dyDescent="0.3">
      <c r="A39" s="14" t="s">
        <v>181</v>
      </c>
      <c r="B39" s="14" t="s">
        <v>26</v>
      </c>
      <c r="C39" s="15">
        <v>1.34</v>
      </c>
      <c r="D39" s="14">
        <v>1.5</v>
      </c>
      <c r="E39" s="23">
        <f>ROUND(C39*D39,2)</f>
        <v>2.0099999999999998</v>
      </c>
      <c r="F39" s="16">
        <v>0</v>
      </c>
      <c r="G39" s="23">
        <f>ROUND(E39*F39,2)</f>
        <v>0</v>
      </c>
      <c r="H39" s="23">
        <f>ROUND(E39-G39,2)</f>
        <v>2.0099999999999998</v>
      </c>
    </row>
    <row r="40" spans="1:8" x14ac:dyDescent="0.3">
      <c r="A40" s="14" t="s">
        <v>180</v>
      </c>
      <c r="B40" s="14" t="s">
        <v>26</v>
      </c>
      <c r="C40" s="15">
        <v>5</v>
      </c>
      <c r="D40" s="14">
        <v>0.5</v>
      </c>
      <c r="E40" s="23">
        <f>ROUND(C40*D40,2)</f>
        <v>2.5</v>
      </c>
      <c r="F40" s="16">
        <v>0</v>
      </c>
      <c r="G40" s="23">
        <f>ROUND(E40*F40,2)</f>
        <v>0</v>
      </c>
      <c r="H40" s="23">
        <f>ROUND(E40-G40,2)</f>
        <v>2.5</v>
      </c>
    </row>
    <row r="41" spans="1:8" x14ac:dyDescent="0.3">
      <c r="A41" s="14" t="s">
        <v>183</v>
      </c>
      <c r="B41" s="14" t="s">
        <v>26</v>
      </c>
      <c r="C41" s="15">
        <v>2.86</v>
      </c>
      <c r="D41" s="14">
        <v>4</v>
      </c>
      <c r="E41" s="23">
        <f>ROUND(C41*D41,2)</f>
        <v>11.44</v>
      </c>
      <c r="F41" s="16">
        <v>0</v>
      </c>
      <c r="G41" s="23">
        <f>ROUND(E41*F41,2)</f>
        <v>0</v>
      </c>
      <c r="H41" s="23">
        <f>ROUND(E41-G41,2)</f>
        <v>11.44</v>
      </c>
    </row>
    <row r="42" spans="1:8" x14ac:dyDescent="0.3">
      <c r="A42" s="13" t="s">
        <v>61</v>
      </c>
      <c r="C42" s="23"/>
      <c r="E42" s="23"/>
    </row>
    <row r="43" spans="1:8" x14ac:dyDescent="0.3">
      <c r="A43" s="14" t="s">
        <v>184</v>
      </c>
      <c r="B43" s="14" t="s">
        <v>21</v>
      </c>
      <c r="C43" s="15">
        <v>8</v>
      </c>
      <c r="D43" s="14">
        <v>6.94</v>
      </c>
      <c r="E43" s="23">
        <f>ROUND(C43*D43,2)</f>
        <v>55.52</v>
      </c>
      <c r="F43" s="16">
        <v>0</v>
      </c>
      <c r="G43" s="23">
        <f>ROUND(E43*F43,2)</f>
        <v>0</v>
      </c>
      <c r="H43" s="23">
        <f>ROUND(E43-G43,2)</f>
        <v>55.52</v>
      </c>
    </row>
    <row r="44" spans="1:8" x14ac:dyDescent="0.3">
      <c r="A44" s="13" t="s">
        <v>131</v>
      </c>
      <c r="C44" s="23"/>
      <c r="E44" s="23"/>
    </row>
    <row r="45" spans="1:8" x14ac:dyDescent="0.3">
      <c r="A45" s="14" t="s">
        <v>185</v>
      </c>
      <c r="B45" s="14" t="s">
        <v>124</v>
      </c>
      <c r="C45" s="15">
        <v>0.35</v>
      </c>
      <c r="D45" s="14">
        <v>180</v>
      </c>
      <c r="E45" s="23">
        <f>ROUND(C45*D45,2)</f>
        <v>63</v>
      </c>
      <c r="F45" s="16">
        <v>0</v>
      </c>
      <c r="G45" s="23">
        <f>ROUND(E45*F45,2)</f>
        <v>0</v>
      </c>
      <c r="H45" s="23">
        <f>ROUND(E45-G45,2)</f>
        <v>63</v>
      </c>
    </row>
    <row r="46" spans="1:8" x14ac:dyDescent="0.3">
      <c r="A46" s="13" t="s">
        <v>186</v>
      </c>
      <c r="C46" s="23"/>
      <c r="E46" s="23"/>
    </row>
    <row r="47" spans="1:8" x14ac:dyDescent="0.3">
      <c r="A47" s="14" t="s">
        <v>187</v>
      </c>
      <c r="B47" s="14" t="s">
        <v>124</v>
      </c>
      <c r="C47" s="15">
        <v>0.4</v>
      </c>
      <c r="D47" s="14">
        <v>180</v>
      </c>
      <c r="E47" s="23">
        <f>ROUND(C47*D47,2)</f>
        <v>72</v>
      </c>
      <c r="F47" s="16">
        <v>0</v>
      </c>
      <c r="G47" s="23">
        <f>ROUND(E47*F47,2)</f>
        <v>0</v>
      </c>
      <c r="H47" s="23">
        <f>ROUND(E47-G47,2)</f>
        <v>72</v>
      </c>
    </row>
    <row r="48" spans="1:8" x14ac:dyDescent="0.3">
      <c r="A48" s="13" t="s">
        <v>99</v>
      </c>
      <c r="C48" s="23"/>
      <c r="E48" s="23"/>
    </row>
    <row r="49" spans="1:8" x14ac:dyDescent="0.3">
      <c r="A49" s="14" t="s">
        <v>188</v>
      </c>
      <c r="B49" s="14" t="s">
        <v>48</v>
      </c>
      <c r="C49" s="15">
        <v>4.5</v>
      </c>
      <c r="D49" s="14">
        <v>0.5</v>
      </c>
      <c r="E49" s="23">
        <f>ROUND(C49*D49,2)</f>
        <v>2.25</v>
      </c>
      <c r="F49" s="16">
        <v>0</v>
      </c>
      <c r="G49" s="23">
        <f>ROUND(E49*F49,2)</f>
        <v>0</v>
      </c>
      <c r="H49" s="23">
        <f>ROUND(E49-G49,2)</f>
        <v>2.25</v>
      </c>
    </row>
    <row r="50" spans="1:8" x14ac:dyDescent="0.3">
      <c r="A50" s="13" t="s">
        <v>116</v>
      </c>
      <c r="C50" s="23"/>
      <c r="E50" s="23"/>
    </row>
    <row r="51" spans="1:8" x14ac:dyDescent="0.3">
      <c r="A51" s="14" t="s">
        <v>189</v>
      </c>
      <c r="B51" s="14" t="s">
        <v>48</v>
      </c>
      <c r="C51" s="15">
        <v>8</v>
      </c>
      <c r="D51" s="14">
        <v>1</v>
      </c>
      <c r="E51" s="23">
        <f>ROUND(C51*D51,2)</f>
        <v>8</v>
      </c>
      <c r="F51" s="16">
        <v>0</v>
      </c>
      <c r="G51" s="23">
        <f>ROUND(E51*F51,2)</f>
        <v>0</v>
      </c>
      <c r="H51" s="23">
        <f>ROUND(E51-G51,2)</f>
        <v>8</v>
      </c>
    </row>
    <row r="52" spans="1:8" x14ac:dyDescent="0.3">
      <c r="A52" s="13" t="s">
        <v>118</v>
      </c>
      <c r="C52" s="23"/>
      <c r="E52" s="23"/>
    </row>
    <row r="53" spans="1:8" x14ac:dyDescent="0.3">
      <c r="A53" s="14" t="s">
        <v>119</v>
      </c>
      <c r="B53" s="14" t="s">
        <v>48</v>
      </c>
      <c r="C53" s="15">
        <v>10</v>
      </c>
      <c r="D53" s="14">
        <v>0.33300000000000002</v>
      </c>
      <c r="E53" s="23">
        <f>ROUND(C53*D53,2)</f>
        <v>3.33</v>
      </c>
      <c r="F53" s="16">
        <v>0</v>
      </c>
      <c r="G53" s="23">
        <f>ROUND(E53*F53,2)</f>
        <v>0</v>
      </c>
      <c r="H53" s="23">
        <f>ROUND(E53-G53,2)</f>
        <v>3.33</v>
      </c>
    </row>
    <row r="54" spans="1:8" x14ac:dyDescent="0.3">
      <c r="A54" s="13" t="s">
        <v>37</v>
      </c>
      <c r="C54" s="23"/>
      <c r="E54" s="23"/>
    </row>
    <row r="55" spans="1:8" x14ac:dyDescent="0.3">
      <c r="A55" s="14" t="s">
        <v>38</v>
      </c>
      <c r="B55" s="14" t="s">
        <v>39</v>
      </c>
      <c r="C55" s="15">
        <v>17.940000000000001</v>
      </c>
      <c r="D55" s="14">
        <v>0.52810000000000001</v>
      </c>
      <c r="E55" s="23">
        <f>ROUND(C55*D55,2)</f>
        <v>9.4700000000000006</v>
      </c>
      <c r="F55" s="16">
        <v>0</v>
      </c>
      <c r="G55" s="23">
        <f>ROUND(E55*F55,2)</f>
        <v>0</v>
      </c>
      <c r="H55" s="23">
        <f>ROUND(E55-G55,2)</f>
        <v>9.4700000000000006</v>
      </c>
    </row>
    <row r="56" spans="1:8" x14ac:dyDescent="0.3">
      <c r="A56" s="14" t="s">
        <v>134</v>
      </c>
      <c r="B56" s="14" t="s">
        <v>39</v>
      </c>
      <c r="C56" s="15">
        <v>17.940000000000001</v>
      </c>
      <c r="D56" s="14">
        <v>0.11</v>
      </c>
      <c r="E56" s="23">
        <f>ROUND(C56*D56,2)</f>
        <v>1.97</v>
      </c>
      <c r="F56" s="16">
        <v>0</v>
      </c>
      <c r="G56" s="23">
        <f>ROUND(E56*F56,2)</f>
        <v>0</v>
      </c>
      <c r="H56" s="23">
        <f>ROUND(E56-G56,2)</f>
        <v>1.97</v>
      </c>
    </row>
    <row r="57" spans="1:8" x14ac:dyDescent="0.3">
      <c r="A57" s="13" t="s">
        <v>40</v>
      </c>
      <c r="C57" s="23"/>
      <c r="E57" s="23"/>
    </row>
    <row r="58" spans="1:8" x14ac:dyDescent="0.3">
      <c r="A58" s="14" t="s">
        <v>41</v>
      </c>
      <c r="B58" s="14" t="s">
        <v>39</v>
      </c>
      <c r="C58" s="15">
        <v>9.06</v>
      </c>
      <c r="D58" s="14">
        <v>1.125</v>
      </c>
      <c r="E58" s="23">
        <f>ROUND(C58*D58,2)</f>
        <v>10.19</v>
      </c>
      <c r="F58" s="16">
        <v>0</v>
      </c>
      <c r="G58" s="23">
        <f>ROUND(E58*F58,2)</f>
        <v>0</v>
      </c>
      <c r="H58" s="23">
        <f>ROUND(E58-G58,2)</f>
        <v>10.19</v>
      </c>
    </row>
    <row r="59" spans="1:8" x14ac:dyDescent="0.3">
      <c r="A59" s="14" t="s">
        <v>42</v>
      </c>
      <c r="B59" s="14" t="s">
        <v>39</v>
      </c>
      <c r="C59" s="15">
        <v>9.06</v>
      </c>
      <c r="D59" s="14">
        <v>3.7499999999999999E-2</v>
      </c>
      <c r="E59" s="23">
        <f>ROUND(C59*D59,2)</f>
        <v>0.34</v>
      </c>
      <c r="F59" s="16">
        <v>0</v>
      </c>
      <c r="G59" s="23">
        <f>ROUND(E59*F59,2)</f>
        <v>0</v>
      </c>
      <c r="H59" s="23">
        <f>ROUND(E59-G59,2)</f>
        <v>0.34</v>
      </c>
    </row>
    <row r="60" spans="1:8" x14ac:dyDescent="0.3">
      <c r="A60" s="13" t="s">
        <v>43</v>
      </c>
      <c r="C60" s="23"/>
      <c r="E60" s="23"/>
    </row>
    <row r="61" spans="1:8" x14ac:dyDescent="0.3">
      <c r="A61" s="14" t="s">
        <v>41</v>
      </c>
      <c r="B61" s="14" t="s">
        <v>39</v>
      </c>
      <c r="C61" s="15">
        <v>9.06</v>
      </c>
      <c r="D61" s="14">
        <v>0.25</v>
      </c>
      <c r="E61" s="23">
        <f>ROUND(C61*D61,2)</f>
        <v>2.27</v>
      </c>
      <c r="F61" s="16">
        <v>0</v>
      </c>
      <c r="G61" s="23">
        <f>ROUND(E61*F61,2)</f>
        <v>0</v>
      </c>
      <c r="H61" s="23">
        <f>ROUND(E61-G61,2)</f>
        <v>2.27</v>
      </c>
    </row>
    <row r="62" spans="1:8" x14ac:dyDescent="0.3">
      <c r="A62" s="14" t="s">
        <v>42</v>
      </c>
      <c r="B62" s="14" t="s">
        <v>39</v>
      </c>
      <c r="C62" s="15">
        <v>9.06</v>
      </c>
      <c r="D62" s="14">
        <v>7.8600000000000003E-2</v>
      </c>
      <c r="E62" s="23">
        <f>ROUND(C62*D62,2)</f>
        <v>0.71</v>
      </c>
      <c r="F62" s="16">
        <v>0</v>
      </c>
      <c r="G62" s="23">
        <f>ROUND(E62*F62,2)</f>
        <v>0</v>
      </c>
      <c r="H62" s="23">
        <f>ROUND(E62-G62,2)</f>
        <v>0.71</v>
      </c>
    </row>
    <row r="63" spans="1:8" x14ac:dyDescent="0.3">
      <c r="A63" s="13" t="s">
        <v>100</v>
      </c>
      <c r="C63" s="23"/>
      <c r="E63" s="23"/>
    </row>
    <row r="64" spans="1:8" x14ac:dyDescent="0.3">
      <c r="A64" s="14" t="s">
        <v>41</v>
      </c>
      <c r="B64" s="14" t="s">
        <v>39</v>
      </c>
      <c r="C64" s="15">
        <v>9.06</v>
      </c>
      <c r="D64" s="14">
        <v>0.7</v>
      </c>
      <c r="E64" s="23">
        <f>ROUND(C64*D64,2)</f>
        <v>6.34</v>
      </c>
      <c r="F64" s="16">
        <v>0</v>
      </c>
      <c r="G64" s="23">
        <f>ROUND(E64*F64,2)</f>
        <v>0</v>
      </c>
      <c r="H64" s="23">
        <f>ROUND(E64-G64,2)</f>
        <v>6.34</v>
      </c>
    </row>
    <row r="65" spans="1:8" x14ac:dyDescent="0.3">
      <c r="A65" s="14" t="s">
        <v>44</v>
      </c>
      <c r="B65" s="14" t="s">
        <v>39</v>
      </c>
      <c r="C65" s="15">
        <v>17.95</v>
      </c>
      <c r="D65" s="14">
        <v>0.47960000000000003</v>
      </c>
      <c r="E65" s="23">
        <f>ROUND(C65*D65,2)</f>
        <v>8.61</v>
      </c>
      <c r="F65" s="16">
        <v>0</v>
      </c>
      <c r="G65" s="23">
        <f>ROUND(E65*F65,2)</f>
        <v>0</v>
      </c>
      <c r="H65" s="23">
        <f>ROUND(E65-G65,2)</f>
        <v>8.61</v>
      </c>
    </row>
    <row r="66" spans="1:8" x14ac:dyDescent="0.3">
      <c r="A66" s="13" t="s">
        <v>45</v>
      </c>
      <c r="C66" s="23"/>
      <c r="E66" s="23"/>
    </row>
    <row r="67" spans="1:8" x14ac:dyDescent="0.3">
      <c r="A67" s="14" t="s">
        <v>38</v>
      </c>
      <c r="B67" s="14" t="s">
        <v>19</v>
      </c>
      <c r="C67" s="15">
        <v>3.44</v>
      </c>
      <c r="D67" s="14">
        <v>7.4504999999999999</v>
      </c>
      <c r="E67" s="23">
        <f>ROUND(C67*D67,2)</f>
        <v>25.63</v>
      </c>
      <c r="F67" s="16">
        <v>0</v>
      </c>
      <c r="G67" s="23">
        <f>ROUND(E67*F67,2)</f>
        <v>0</v>
      </c>
      <c r="H67" s="23">
        <f>ROUND(E67-G67,2)</f>
        <v>25.63</v>
      </c>
    </row>
    <row r="68" spans="1:8" x14ac:dyDescent="0.3">
      <c r="A68" s="14" t="s">
        <v>134</v>
      </c>
      <c r="B68" s="14" t="s">
        <v>19</v>
      </c>
      <c r="C68" s="15">
        <v>3.44</v>
      </c>
      <c r="D68" s="14">
        <v>2.4064000000000001</v>
      </c>
      <c r="E68" s="23">
        <f>ROUND(C68*D68,2)</f>
        <v>8.2799999999999994</v>
      </c>
      <c r="F68" s="16">
        <v>0</v>
      </c>
      <c r="G68" s="23">
        <f>ROUND(E68*F68,2)</f>
        <v>0</v>
      </c>
      <c r="H68" s="23">
        <f>ROUND(E68-G68,2)</f>
        <v>8.2799999999999994</v>
      </c>
    </row>
    <row r="69" spans="1:8" x14ac:dyDescent="0.3">
      <c r="A69" s="14" t="s">
        <v>190</v>
      </c>
      <c r="B69" s="14" t="s">
        <v>19</v>
      </c>
      <c r="C69" s="15">
        <v>3.44</v>
      </c>
      <c r="D69" s="14">
        <v>18.736499999999999</v>
      </c>
      <c r="E69" s="23">
        <f>ROUND(C69*D69,2)</f>
        <v>64.45</v>
      </c>
      <c r="F69" s="16">
        <v>0</v>
      </c>
      <c r="G69" s="23">
        <f>ROUND(E69*F69,2)</f>
        <v>0</v>
      </c>
      <c r="H69" s="23">
        <f>ROUND(E69-G69,2)</f>
        <v>64.45</v>
      </c>
    </row>
    <row r="70" spans="1:8" x14ac:dyDescent="0.3">
      <c r="A70" s="13" t="s">
        <v>47</v>
      </c>
      <c r="C70" s="23"/>
      <c r="E70" s="23"/>
    </row>
    <row r="71" spans="1:8" x14ac:dyDescent="0.3">
      <c r="A71" s="14" t="s">
        <v>42</v>
      </c>
      <c r="B71" s="14" t="s">
        <v>48</v>
      </c>
      <c r="C71" s="15">
        <v>10.26</v>
      </c>
      <c r="D71" s="14">
        <v>1</v>
      </c>
      <c r="E71" s="23">
        <f>ROUND(C71*D71,2)</f>
        <v>10.26</v>
      </c>
      <c r="F71" s="16">
        <v>0</v>
      </c>
      <c r="G71" s="23">
        <f>ROUND(E71*F71,2)</f>
        <v>0</v>
      </c>
      <c r="H71" s="23">
        <f t="shared" ref="H71:H77" si="3">ROUND(E71-G71,2)</f>
        <v>10.26</v>
      </c>
    </row>
    <row r="72" spans="1:8" x14ac:dyDescent="0.3">
      <c r="A72" s="14" t="s">
        <v>38</v>
      </c>
      <c r="B72" s="14" t="s">
        <v>48</v>
      </c>
      <c r="C72" s="15">
        <v>5.39</v>
      </c>
      <c r="D72" s="14">
        <v>1</v>
      </c>
      <c r="E72" s="23">
        <f>ROUND(C72*D72,2)</f>
        <v>5.39</v>
      </c>
      <c r="F72" s="16">
        <v>0</v>
      </c>
      <c r="G72" s="23">
        <f>ROUND(E72*F72,2)</f>
        <v>0</v>
      </c>
      <c r="H72" s="23">
        <f t="shared" si="3"/>
        <v>5.39</v>
      </c>
    </row>
    <row r="73" spans="1:8" x14ac:dyDescent="0.3">
      <c r="A73" s="14" t="s">
        <v>134</v>
      </c>
      <c r="B73" s="14" t="s">
        <v>48</v>
      </c>
      <c r="C73" s="15">
        <v>6.42</v>
      </c>
      <c r="D73" s="14">
        <v>1</v>
      </c>
      <c r="E73" s="23">
        <f>ROUND(C73*D73,2)</f>
        <v>6.42</v>
      </c>
      <c r="F73" s="16">
        <v>0</v>
      </c>
      <c r="G73" s="23">
        <f>ROUND(E73*F73,2)</f>
        <v>0</v>
      </c>
      <c r="H73" s="23">
        <f t="shared" si="3"/>
        <v>6.42</v>
      </c>
    </row>
    <row r="74" spans="1:8" x14ac:dyDescent="0.3">
      <c r="A74" s="14" t="s">
        <v>190</v>
      </c>
      <c r="B74" s="14" t="s">
        <v>48</v>
      </c>
      <c r="C74" s="15">
        <v>13.96</v>
      </c>
      <c r="D74" s="14">
        <v>1</v>
      </c>
      <c r="E74" s="23">
        <f>ROUND(C74*D74,2)</f>
        <v>13.96</v>
      </c>
      <c r="F74" s="16">
        <v>0</v>
      </c>
      <c r="G74" s="23">
        <f>ROUND(E74*F74,2)</f>
        <v>0</v>
      </c>
      <c r="H74" s="23">
        <f t="shared" si="3"/>
        <v>13.96</v>
      </c>
    </row>
    <row r="75" spans="1:8" x14ac:dyDescent="0.3">
      <c r="A75" s="9" t="s">
        <v>49</v>
      </c>
      <c r="B75" s="9" t="s">
        <v>48</v>
      </c>
      <c r="C75" s="10">
        <v>34.65</v>
      </c>
      <c r="D75" s="9">
        <v>1</v>
      </c>
      <c r="E75" s="22">
        <f>ROUND(C75*D75,2)</f>
        <v>34.65</v>
      </c>
      <c r="F75" s="11">
        <v>0</v>
      </c>
      <c r="G75" s="22">
        <f>ROUND(E75*F75,2)</f>
        <v>0</v>
      </c>
      <c r="H75" s="22">
        <f t="shared" si="3"/>
        <v>34.65</v>
      </c>
    </row>
    <row r="76" spans="1:8" x14ac:dyDescent="0.3">
      <c r="A76" s="7" t="s">
        <v>50</v>
      </c>
      <c r="C76" s="23"/>
      <c r="E76" s="23">
        <f>SUM(E12:E75)</f>
        <v>1101.9600000000005</v>
      </c>
      <c r="G76" s="12">
        <f>SUM(G12:G75)</f>
        <v>0</v>
      </c>
      <c r="H76" s="12">
        <f t="shared" si="3"/>
        <v>1101.96</v>
      </c>
    </row>
    <row r="77" spans="1:8" x14ac:dyDescent="0.3">
      <c r="A77" s="7" t="s">
        <v>51</v>
      </c>
      <c r="C77" s="23"/>
      <c r="E77" s="23">
        <f>+E8-E76</f>
        <v>-21.960000000000491</v>
      </c>
      <c r="G77" s="12">
        <f>+G8-G76</f>
        <v>0</v>
      </c>
      <c r="H77" s="12">
        <f t="shared" si="3"/>
        <v>-21.96</v>
      </c>
    </row>
    <row r="78" spans="1:8" x14ac:dyDescent="0.3">
      <c r="A78" t="s">
        <v>12</v>
      </c>
      <c r="C78" s="23"/>
      <c r="E78" s="23"/>
    </row>
    <row r="79" spans="1:8" x14ac:dyDescent="0.3">
      <c r="A79" s="7" t="s">
        <v>52</v>
      </c>
      <c r="C79" s="23"/>
      <c r="E79" s="23"/>
    </row>
    <row r="80" spans="1:8" x14ac:dyDescent="0.3">
      <c r="A80" s="14" t="s">
        <v>42</v>
      </c>
      <c r="B80" s="14" t="s">
        <v>48</v>
      </c>
      <c r="C80" s="15">
        <v>29.37</v>
      </c>
      <c r="D80" s="14">
        <v>1</v>
      </c>
      <c r="E80" s="23">
        <f>ROUND(C80*D80,2)</f>
        <v>29.37</v>
      </c>
      <c r="F80" s="16">
        <v>0</v>
      </c>
      <c r="G80" s="23">
        <f>ROUND(E80*F80,2)</f>
        <v>0</v>
      </c>
      <c r="H80" s="23">
        <f t="shared" ref="H80:H86" si="4">ROUND(E80-G80,2)</f>
        <v>29.37</v>
      </c>
    </row>
    <row r="81" spans="1:8" x14ac:dyDescent="0.3">
      <c r="A81" s="14" t="s">
        <v>38</v>
      </c>
      <c r="B81" s="14" t="s">
        <v>48</v>
      </c>
      <c r="C81" s="15">
        <v>41.59</v>
      </c>
      <c r="D81" s="14">
        <v>1</v>
      </c>
      <c r="E81" s="23">
        <f>ROUND(C81*D81,2)</f>
        <v>41.59</v>
      </c>
      <c r="F81" s="16">
        <v>0</v>
      </c>
      <c r="G81" s="23">
        <f>ROUND(E81*F81,2)</f>
        <v>0</v>
      </c>
      <c r="H81" s="23">
        <f t="shared" si="4"/>
        <v>41.59</v>
      </c>
    </row>
    <row r="82" spans="1:8" x14ac:dyDescent="0.3">
      <c r="A82" s="14" t="s">
        <v>134</v>
      </c>
      <c r="B82" s="14" t="s">
        <v>48</v>
      </c>
      <c r="C82" s="15">
        <v>30.72</v>
      </c>
      <c r="D82" s="14">
        <v>1</v>
      </c>
      <c r="E82" s="23">
        <f>ROUND(C82*D82,2)</f>
        <v>30.72</v>
      </c>
      <c r="F82" s="16">
        <v>0</v>
      </c>
      <c r="G82" s="23">
        <f>ROUND(E82*F82,2)</f>
        <v>0</v>
      </c>
      <c r="H82" s="23">
        <f t="shared" si="4"/>
        <v>30.72</v>
      </c>
    </row>
    <row r="83" spans="1:8" x14ac:dyDescent="0.3">
      <c r="A83" s="9" t="s">
        <v>190</v>
      </c>
      <c r="B83" s="9" t="s">
        <v>48</v>
      </c>
      <c r="C83" s="10">
        <v>92.02</v>
      </c>
      <c r="D83" s="9">
        <v>1</v>
      </c>
      <c r="E83" s="22">
        <f>ROUND(C83*D83,2)</f>
        <v>92.02</v>
      </c>
      <c r="F83" s="11">
        <v>0</v>
      </c>
      <c r="G83" s="22">
        <f>ROUND(E83*F83,2)</f>
        <v>0</v>
      </c>
      <c r="H83" s="22">
        <f t="shared" si="4"/>
        <v>92.02</v>
      </c>
    </row>
    <row r="84" spans="1:8" x14ac:dyDescent="0.3">
      <c r="A84" s="7" t="s">
        <v>53</v>
      </c>
      <c r="C84" s="23"/>
      <c r="E84" s="23">
        <f>SUM(E80:E83)</f>
        <v>193.7</v>
      </c>
      <c r="G84" s="12">
        <f>SUM(G80:G83)</f>
        <v>0</v>
      </c>
      <c r="H84" s="12">
        <f t="shared" si="4"/>
        <v>193.7</v>
      </c>
    </row>
    <row r="85" spans="1:8" x14ac:dyDescent="0.3">
      <c r="A85" s="7" t="s">
        <v>54</v>
      </c>
      <c r="C85" s="23"/>
      <c r="E85" s="23">
        <f>+E76+E84</f>
        <v>1295.6600000000005</v>
      </c>
      <c r="G85" s="12">
        <f>+G76+G84</f>
        <v>0</v>
      </c>
      <c r="H85" s="12">
        <f t="shared" si="4"/>
        <v>1295.6600000000001</v>
      </c>
    </row>
    <row r="86" spans="1:8" x14ac:dyDescent="0.3">
      <c r="A86" s="7" t="s">
        <v>55</v>
      </c>
      <c r="C86" s="23"/>
      <c r="E86" s="23">
        <f>+E8-E85</f>
        <v>-215.66000000000054</v>
      </c>
      <c r="G86" s="12">
        <f>+G8-G85</f>
        <v>0</v>
      </c>
      <c r="H86" s="12">
        <f t="shared" si="4"/>
        <v>-215.66</v>
      </c>
    </row>
    <row r="87" spans="1:8" x14ac:dyDescent="0.3">
      <c r="A87" t="s">
        <v>120</v>
      </c>
      <c r="C87" s="23"/>
      <c r="E87" s="23"/>
    </row>
    <row r="88" spans="1:8" x14ac:dyDescent="0.3">
      <c r="A88" t="s">
        <v>425</v>
      </c>
      <c r="C88" s="23"/>
      <c r="E88" s="23"/>
    </row>
    <row r="89" spans="1:8" x14ac:dyDescent="0.3">
      <c r="A89" s="7" t="s">
        <v>121</v>
      </c>
      <c r="C89" s="23"/>
      <c r="E89" s="23"/>
    </row>
    <row r="90" spans="1:8" x14ac:dyDescent="0.3">
      <c r="A90" s="7" t="s">
        <v>122</v>
      </c>
      <c r="C90" s="23"/>
      <c r="E90" s="23"/>
    </row>
    <row r="98" spans="1:8" x14ac:dyDescent="0.3">
      <c r="A98" t="str" cm="1">
        <f t="array" aca="1" ref="A98" ca="1">MID(CELL("filename",A1),FIND("]",CELL("filename",A1))+1,256)</f>
        <v>rice15</v>
      </c>
    </row>
    <row r="99" spans="1:8" x14ac:dyDescent="0.3">
      <c r="A99" s="7" t="s">
        <v>50</v>
      </c>
      <c r="E99" s="25">
        <f>VLOOKUP(A99,$A$1:$H$98,5,FALSE)</f>
        <v>1101.9600000000005</v>
      </c>
    </row>
    <row r="100" spans="1:8" x14ac:dyDescent="0.3">
      <c r="A100" s="7" t="s">
        <v>293</v>
      </c>
      <c r="E100" s="25">
        <f>VLOOKUP(A100,$A$1:$H$98,5,FALSE)</f>
        <v>193.7</v>
      </c>
    </row>
    <row r="101" spans="1:8" x14ac:dyDescent="0.3">
      <c r="A101" s="7" t="s">
        <v>294</v>
      </c>
      <c r="E101" s="25">
        <f t="shared" ref="E101:E102" si="5">VLOOKUP(A101,$A$1:$H$98,5,FALSE)</f>
        <v>1295.6600000000005</v>
      </c>
    </row>
    <row r="102" spans="1:8" x14ac:dyDescent="0.3">
      <c r="A102" s="7" t="s">
        <v>55</v>
      </c>
      <c r="E102" s="25">
        <f t="shared" si="5"/>
        <v>-215.66000000000054</v>
      </c>
    </row>
    <row r="104" spans="1:8" x14ac:dyDescent="0.3">
      <c r="A104" s="21" t="s">
        <v>255</v>
      </c>
    </row>
    <row r="105" spans="1:8" x14ac:dyDescent="0.3">
      <c r="A105" s="25">
        <f>E102</f>
        <v>-215.66000000000054</v>
      </c>
      <c r="B105" s="25">
        <f ca="1">C105-Calculator!$B$16</f>
        <v>4.6000000000000005</v>
      </c>
      <c r="C105" s="25">
        <f ca="1">D105-Calculator!$B$16</f>
        <v>4.9000000000000004</v>
      </c>
      <c r="D105" s="25">
        <f ca="1">E105-Calculator!$B$16</f>
        <v>5.2</v>
      </c>
      <c r="E105" s="25" cm="1">
        <f t="array" aca="1" ref="E105" ca="1">IF(MID(CELL("filename",A1),FIND("]",CELL("filename",A1))+1,256)=Calculator!AR2,Calculator!B15,5.5)</f>
        <v>5.5</v>
      </c>
      <c r="F105" s="25">
        <f ca="1">E105+Calculator!$B$16</f>
        <v>5.8</v>
      </c>
      <c r="G105" s="25">
        <f ca="1">F105+Calculator!$B$16</f>
        <v>6.1</v>
      </c>
      <c r="H105" s="25">
        <f ca="1">G105+Calculator!$B$16</f>
        <v>6.3999999999999995</v>
      </c>
    </row>
    <row r="106" spans="1:8" x14ac:dyDescent="0.3">
      <c r="A106">
        <f ca="1">A107-Calculator!$B$12</f>
        <v>205</v>
      </c>
      <c r="B106">
        <f t="dataTable" ref="B106:H112" dt2D="1" dtr="1" r1="C7" r2="D7" ca="1"/>
        <v>-352.66000000000054</v>
      </c>
      <c r="C106">
        <v>-291.16000000000054</v>
      </c>
      <c r="D106">
        <v>-229.66000000000054</v>
      </c>
      <c r="E106">
        <v>-168.16000000000054</v>
      </c>
      <c r="F106">
        <v>-106.66000000000054</v>
      </c>
      <c r="G106">
        <v>-45.160000000000537</v>
      </c>
      <c r="H106">
        <v>16.339999999999463</v>
      </c>
    </row>
    <row r="107" spans="1:8" x14ac:dyDescent="0.3">
      <c r="A107">
        <f ca="1">A108-Calculator!$B$12</f>
        <v>210</v>
      </c>
      <c r="B107">
        <v>-329.66000000000054</v>
      </c>
      <c r="C107">
        <v>-266.66000000000054</v>
      </c>
      <c r="D107">
        <v>-203.66000000000054</v>
      </c>
      <c r="E107">
        <v>-140.66000000000054</v>
      </c>
      <c r="F107">
        <v>-77.660000000000537</v>
      </c>
      <c r="G107">
        <v>-14.660000000000537</v>
      </c>
      <c r="H107">
        <v>48.339999999999463</v>
      </c>
    </row>
    <row r="108" spans="1:8" x14ac:dyDescent="0.3">
      <c r="A108">
        <f ca="1">A109-Calculator!$B$12</f>
        <v>215</v>
      </c>
      <c r="B108">
        <v>-306.66000000000054</v>
      </c>
      <c r="C108">
        <v>-242.16000000000054</v>
      </c>
      <c r="D108">
        <v>-177.66000000000054</v>
      </c>
      <c r="E108">
        <v>-113.16000000000054</v>
      </c>
      <c r="F108">
        <v>-48.660000000000537</v>
      </c>
      <c r="G108">
        <v>15.839999999999463</v>
      </c>
      <c r="H108">
        <v>80.339999999999463</v>
      </c>
    </row>
    <row r="109" spans="1:8" x14ac:dyDescent="0.3">
      <c r="A109" cm="1">
        <f t="array" aca="1" ref="A109" ca="1">IF(MID(CELL("filename",A1),FIND("]",CELL("filename",A1))+1,256)=Calculator!AR2,Calculator!B11,220)</f>
        <v>220</v>
      </c>
      <c r="B109">
        <v>-283.66000000000054</v>
      </c>
      <c r="C109">
        <v>-217.66000000000054</v>
      </c>
      <c r="D109">
        <v>-151.66000000000054</v>
      </c>
      <c r="E109">
        <v>-85.660000000000537</v>
      </c>
      <c r="F109">
        <v>-19.660000000000537</v>
      </c>
      <c r="G109">
        <v>46.339999999999463</v>
      </c>
      <c r="H109">
        <v>112.33999999999946</v>
      </c>
    </row>
    <row r="110" spans="1:8" x14ac:dyDescent="0.3">
      <c r="A110">
        <f ca="1">A109+Calculator!$B$12</f>
        <v>225</v>
      </c>
      <c r="B110">
        <v>-260.66000000000054</v>
      </c>
      <c r="C110">
        <v>-193.16000000000054</v>
      </c>
      <c r="D110">
        <v>-125.66000000000054</v>
      </c>
      <c r="E110">
        <v>-58.160000000000537</v>
      </c>
      <c r="F110">
        <v>9.3399999999994634</v>
      </c>
      <c r="G110">
        <v>76.839999999999463</v>
      </c>
      <c r="H110">
        <v>144.33999999999946</v>
      </c>
    </row>
    <row r="111" spans="1:8" x14ac:dyDescent="0.3">
      <c r="A111">
        <f ca="1">A110+Calculator!$B$12</f>
        <v>230</v>
      </c>
      <c r="B111">
        <v>-237.66000000000054</v>
      </c>
      <c r="C111">
        <v>-168.66000000000054</v>
      </c>
      <c r="D111">
        <v>-99.660000000000537</v>
      </c>
      <c r="E111">
        <v>-30.660000000000537</v>
      </c>
      <c r="F111">
        <v>38.339999999999463</v>
      </c>
      <c r="G111">
        <v>107.33999999999946</v>
      </c>
      <c r="H111">
        <v>176.33999999999946</v>
      </c>
    </row>
    <row r="112" spans="1:8" x14ac:dyDescent="0.3">
      <c r="A112">
        <f ca="1">A111+Calculator!$B$12</f>
        <v>235</v>
      </c>
      <c r="B112">
        <v>-214.66000000000054</v>
      </c>
      <c r="C112">
        <v>-144.16000000000054</v>
      </c>
      <c r="D112">
        <v>-73.660000000000537</v>
      </c>
      <c r="E112">
        <v>-3.1600000000005366</v>
      </c>
      <c r="F112">
        <v>67.339999999999463</v>
      </c>
      <c r="G112">
        <v>137.83999999999946</v>
      </c>
      <c r="H112">
        <v>208.33999999999946</v>
      </c>
    </row>
    <row r="115" spans="1:8" x14ac:dyDescent="0.3">
      <c r="A115" s="21" t="s">
        <v>256</v>
      </c>
    </row>
    <row r="116" spans="1:8" x14ac:dyDescent="0.3">
      <c r="A116" s="25">
        <f>E102</f>
        <v>-215.66000000000054</v>
      </c>
      <c r="B116" s="25">
        <f ca="1">C116-Calculator!$B$29</f>
        <v>5.2000000000000011</v>
      </c>
      <c r="C116" s="25">
        <f ca="1">D116-Calculator!$B$29</f>
        <v>5.3000000000000007</v>
      </c>
      <c r="D116" s="25">
        <f ca="1">E116-Calculator!$B$29</f>
        <v>5.4</v>
      </c>
      <c r="E116" s="25" cm="1">
        <f t="array" aca="1" ref="E116" ca="1">IF(MID(CELL("filename",A1),FIND("]",CELL("filename",A1))+1,256)=Calculator!AS2,Calculator!B28,5.5)</f>
        <v>5.5</v>
      </c>
      <c r="F116" s="25">
        <f ca="1">E116+Calculator!$B$29</f>
        <v>5.6</v>
      </c>
      <c r="G116" s="25">
        <f ca="1">F116+Calculator!$B$29</f>
        <v>5.6999999999999993</v>
      </c>
      <c r="H116" s="25">
        <f ca="1">G116+Calculator!$B$29</f>
        <v>5.7999999999999989</v>
      </c>
    </row>
    <row r="117" spans="1:8" x14ac:dyDescent="0.3">
      <c r="A117">
        <f ca="1">A118-Calculator!$B$25</f>
        <v>205</v>
      </c>
      <c r="B117">
        <f t="dataTable" ref="B117:H123" dt2D="1" dtr="1" r1="C7" r2="D7" ca="1"/>
        <v>-229.66000000000054</v>
      </c>
      <c r="C117">
        <v>-209.16000000000054</v>
      </c>
      <c r="D117">
        <v>-188.66000000000054</v>
      </c>
      <c r="E117">
        <v>-168.16000000000054</v>
      </c>
      <c r="F117">
        <v>-147.66000000000054</v>
      </c>
      <c r="G117">
        <v>-127.16000000000054</v>
      </c>
      <c r="H117">
        <v>-106.66000000000054</v>
      </c>
    </row>
    <row r="118" spans="1:8" x14ac:dyDescent="0.3">
      <c r="A118">
        <f ca="1">A119-Calculator!$B$25</f>
        <v>210</v>
      </c>
      <c r="B118">
        <v>-203.66000000000054</v>
      </c>
      <c r="C118">
        <v>-182.66000000000054</v>
      </c>
      <c r="D118">
        <v>-161.66000000000054</v>
      </c>
      <c r="E118">
        <v>-140.66000000000054</v>
      </c>
      <c r="F118">
        <v>-119.66000000000054</v>
      </c>
      <c r="G118">
        <v>-98.660000000000537</v>
      </c>
      <c r="H118">
        <v>-77.660000000000537</v>
      </c>
    </row>
    <row r="119" spans="1:8" x14ac:dyDescent="0.3">
      <c r="A119">
        <f ca="1">A120-Calculator!$B$25</f>
        <v>215</v>
      </c>
      <c r="B119">
        <v>-177.66000000000054</v>
      </c>
      <c r="C119">
        <v>-156.16000000000054</v>
      </c>
      <c r="D119">
        <v>-134.66000000000054</v>
      </c>
      <c r="E119">
        <v>-113.16000000000054</v>
      </c>
      <c r="F119">
        <v>-91.660000000000537</v>
      </c>
      <c r="G119">
        <v>-70.160000000000537</v>
      </c>
      <c r="H119">
        <v>-48.660000000000537</v>
      </c>
    </row>
    <row r="120" spans="1:8" x14ac:dyDescent="0.3">
      <c r="A120" cm="1">
        <f t="array" aca="1" ref="A120" ca="1">IF(MID(CELL("filename",A1),FIND("]",CELL("filename",A1))+1,256)=Calculator!AS2,Calculator!B24,220)</f>
        <v>220</v>
      </c>
      <c r="B120">
        <v>-151.66000000000054</v>
      </c>
      <c r="C120">
        <v>-129.66000000000054</v>
      </c>
      <c r="D120">
        <v>-107.66000000000054</v>
      </c>
      <c r="E120">
        <v>-85.660000000000537</v>
      </c>
      <c r="F120">
        <v>-63.660000000000537</v>
      </c>
      <c r="G120">
        <v>-41.660000000000537</v>
      </c>
      <c r="H120">
        <v>-19.660000000000537</v>
      </c>
    </row>
    <row r="121" spans="1:8" x14ac:dyDescent="0.3">
      <c r="A121">
        <f ca="1">A120+Calculator!$B$25</f>
        <v>225</v>
      </c>
      <c r="B121">
        <v>-125.66000000000054</v>
      </c>
      <c r="C121">
        <v>-103.16000000000054</v>
      </c>
      <c r="D121">
        <v>-80.660000000000537</v>
      </c>
      <c r="E121">
        <v>-58.160000000000537</v>
      </c>
      <c r="F121">
        <v>-35.660000000000537</v>
      </c>
      <c r="G121">
        <v>-13.160000000000537</v>
      </c>
      <c r="H121">
        <v>9.3399999999994634</v>
      </c>
    </row>
    <row r="122" spans="1:8" x14ac:dyDescent="0.3">
      <c r="A122">
        <f ca="1">A121+Calculator!$B$25</f>
        <v>230</v>
      </c>
      <c r="B122">
        <v>-99.660000000000537</v>
      </c>
      <c r="C122">
        <v>-76.660000000000537</v>
      </c>
      <c r="D122">
        <v>-53.660000000000537</v>
      </c>
      <c r="E122">
        <v>-30.660000000000537</v>
      </c>
      <c r="F122">
        <v>-7.6600000000005366</v>
      </c>
      <c r="G122">
        <v>15.339999999999463</v>
      </c>
      <c r="H122">
        <v>38.339999999999463</v>
      </c>
    </row>
    <row r="123" spans="1:8" x14ac:dyDescent="0.3">
      <c r="A123">
        <f ca="1">A122+Calculator!$B$25</f>
        <v>235</v>
      </c>
      <c r="B123">
        <v>-73.660000000000537</v>
      </c>
      <c r="C123">
        <v>-50.160000000000537</v>
      </c>
      <c r="D123">
        <v>-26.660000000000537</v>
      </c>
      <c r="E123">
        <v>-3.1600000000005366</v>
      </c>
      <c r="F123">
        <v>20.339999999999463</v>
      </c>
      <c r="G123">
        <v>43.839999999999463</v>
      </c>
      <c r="H123">
        <v>67.339999999999463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3A324-97A5-4F6D-9F81-3FD79BB09151}">
  <dimension ref="A1:H123"/>
  <sheetViews>
    <sheetView topLeftCell="A103" workbookViewId="0">
      <selection activeCell="A116" sqref="A116:H123"/>
    </sheetView>
  </sheetViews>
  <sheetFormatPr defaultRowHeight="14.4" x14ac:dyDescent="0.3"/>
  <cols>
    <col min="1" max="1" width="25.6640625" customWidth="1"/>
    <col min="5" max="5" width="11" customWidth="1"/>
    <col min="8" max="8" width="11" customWidth="1"/>
  </cols>
  <sheetData>
    <row r="1" spans="1:8" x14ac:dyDescent="0.3">
      <c r="A1" s="80" t="s">
        <v>229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323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451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98</v>
      </c>
      <c r="B7" s="9" t="s">
        <v>124</v>
      </c>
      <c r="C7" s="28">
        <f>IF(Calculator!B7="Rice",Calculator!B15,IF(Calculator!B20="Rice",Calculator!B28,6.75))</f>
        <v>6.75</v>
      </c>
      <c r="D7" s="29">
        <f>IF(Calculator!B7="Rice",Calculator!B11,IF(Calculator!B20="Rice",Calculator!B24,160))</f>
        <v>160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3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3.5</v>
      </c>
      <c r="E12" s="23">
        <f>ROUND(C12*D12,2)</f>
        <v>28.39</v>
      </c>
      <c r="F12" s="16">
        <v>0</v>
      </c>
      <c r="G12" s="23">
        <f>ROUND(E12*F12,2)</f>
        <v>0</v>
      </c>
      <c r="H12" s="23">
        <f>ROUND(E12-G12,2)</f>
        <v>28.39</v>
      </c>
    </row>
    <row r="13" spans="1:8" x14ac:dyDescent="0.3">
      <c r="A13" s="14" t="s">
        <v>200</v>
      </c>
      <c r="B13" s="14" t="s">
        <v>16</v>
      </c>
      <c r="C13" s="15">
        <v>10.57</v>
      </c>
      <c r="D13" s="14">
        <v>1</v>
      </c>
      <c r="E13" s="23">
        <f>ROUND(C13*D13,2)</f>
        <v>10.57</v>
      </c>
      <c r="F13" s="16">
        <v>0</v>
      </c>
      <c r="G13" s="23">
        <f>ROUND(E13*F13,2)</f>
        <v>0</v>
      </c>
      <c r="H13" s="23">
        <f>ROUND(E13-G13,2)</f>
        <v>10.57</v>
      </c>
    </row>
    <row r="14" spans="1:8" x14ac:dyDescent="0.3">
      <c r="A14" s="14" t="s">
        <v>57</v>
      </c>
      <c r="B14" s="14" t="s">
        <v>16</v>
      </c>
      <c r="C14" s="15">
        <v>6.87</v>
      </c>
      <c r="D14" s="14">
        <v>1.3</v>
      </c>
      <c r="E14" s="23">
        <f>ROUND(C14*D14,2)</f>
        <v>8.93</v>
      </c>
      <c r="F14" s="16">
        <v>0</v>
      </c>
      <c r="G14" s="23">
        <f>ROUND(E14*F14,2)</f>
        <v>0</v>
      </c>
      <c r="H14" s="23">
        <f>ROUND(E14-G14,2)</f>
        <v>8.93</v>
      </c>
    </row>
    <row r="15" spans="1:8" x14ac:dyDescent="0.3">
      <c r="A15" s="13" t="s">
        <v>20</v>
      </c>
      <c r="C15" s="23"/>
      <c r="E15" s="23"/>
    </row>
    <row r="16" spans="1:8" x14ac:dyDescent="0.3">
      <c r="A16" s="14" t="s">
        <v>167</v>
      </c>
      <c r="B16" s="14" t="s">
        <v>21</v>
      </c>
      <c r="C16" s="15">
        <v>26</v>
      </c>
      <c r="D16" s="14">
        <v>0.5</v>
      </c>
      <c r="E16" s="23">
        <f>ROUND(C16*D16,2)</f>
        <v>13</v>
      </c>
      <c r="F16" s="16">
        <v>0</v>
      </c>
      <c r="G16" s="23">
        <f>ROUND(E16*F16,2)</f>
        <v>0</v>
      </c>
      <c r="H16" s="23">
        <f>ROUND(E16-G16,2)</f>
        <v>13</v>
      </c>
    </row>
    <row r="17" spans="1:8" x14ac:dyDescent="0.3">
      <c r="A17" s="14" t="s">
        <v>154</v>
      </c>
      <c r="B17" s="14" t="s">
        <v>21</v>
      </c>
      <c r="C17" s="15">
        <v>47.21</v>
      </c>
      <c r="D17" s="14">
        <v>0.5</v>
      </c>
      <c r="E17" s="23">
        <f>ROUND(C17*D17,2)</f>
        <v>23.61</v>
      </c>
      <c r="F17" s="16">
        <v>0</v>
      </c>
      <c r="G17" s="23">
        <f>ROUND(E17*F17,2)</f>
        <v>0</v>
      </c>
      <c r="H17" s="23">
        <f>ROUND(E17-G17,2)</f>
        <v>23.61</v>
      </c>
    </row>
    <row r="18" spans="1:8" x14ac:dyDescent="0.3">
      <c r="A18" s="14" t="s">
        <v>168</v>
      </c>
      <c r="B18" s="14" t="s">
        <v>21</v>
      </c>
      <c r="C18" s="15">
        <v>31.69</v>
      </c>
      <c r="D18" s="14">
        <v>5.94</v>
      </c>
      <c r="E18" s="23">
        <f>ROUND(C18*D18,2)</f>
        <v>188.24</v>
      </c>
      <c r="F18" s="16">
        <v>0</v>
      </c>
      <c r="G18" s="23">
        <f>ROUND(E18*F18,2)</f>
        <v>0</v>
      </c>
      <c r="H18" s="23">
        <f>ROUND(E18-G18,2)</f>
        <v>188.24</v>
      </c>
    </row>
    <row r="19" spans="1:8" x14ac:dyDescent="0.3">
      <c r="A19" s="14" t="s">
        <v>169</v>
      </c>
      <c r="B19" s="14" t="s">
        <v>26</v>
      </c>
      <c r="C19" s="15">
        <v>18</v>
      </c>
      <c r="D19" s="14">
        <v>0.8</v>
      </c>
      <c r="E19" s="23">
        <f>ROUND(C19*D19,2)</f>
        <v>14.4</v>
      </c>
      <c r="F19" s="16">
        <v>0</v>
      </c>
      <c r="G19" s="23">
        <f>ROUND(E19*F19,2)</f>
        <v>0</v>
      </c>
      <c r="H19" s="23">
        <f>ROUND(E19-G19,2)</f>
        <v>14.4</v>
      </c>
    </row>
    <row r="20" spans="1:8" x14ac:dyDescent="0.3">
      <c r="A20" s="13" t="s">
        <v>24</v>
      </c>
      <c r="C20" s="23"/>
      <c r="E20" s="23"/>
    </row>
    <row r="21" spans="1:8" x14ac:dyDescent="0.3">
      <c r="A21" s="14" t="s">
        <v>25</v>
      </c>
      <c r="B21" s="14" t="s">
        <v>18</v>
      </c>
      <c r="C21" s="15">
        <v>0.25</v>
      </c>
      <c r="D21" s="14">
        <v>80</v>
      </c>
      <c r="E21" s="23">
        <f t="shared" ref="E21:E28" si="0">ROUND(C21*D21,2)</f>
        <v>20</v>
      </c>
      <c r="F21" s="16">
        <v>0</v>
      </c>
      <c r="G21" s="23">
        <f t="shared" ref="G21:G28" si="1">ROUND(E21*F21,2)</f>
        <v>0</v>
      </c>
      <c r="H21" s="23">
        <f t="shared" ref="H21:H28" si="2">ROUND(E21-G21,2)</f>
        <v>20</v>
      </c>
    </row>
    <row r="22" spans="1:8" x14ac:dyDescent="0.3">
      <c r="A22" s="14" t="s">
        <v>138</v>
      </c>
      <c r="B22" s="14" t="s">
        <v>26</v>
      </c>
      <c r="C22" s="15">
        <v>2.72</v>
      </c>
      <c r="D22" s="14">
        <v>2</v>
      </c>
      <c r="E22" s="23">
        <f t="shared" si="0"/>
        <v>5.44</v>
      </c>
      <c r="F22" s="16">
        <v>0</v>
      </c>
      <c r="G22" s="23">
        <f t="shared" si="1"/>
        <v>0</v>
      </c>
      <c r="H22" s="23">
        <f t="shared" si="2"/>
        <v>5.44</v>
      </c>
    </row>
    <row r="23" spans="1:8" x14ac:dyDescent="0.3">
      <c r="A23" s="14" t="s">
        <v>170</v>
      </c>
      <c r="B23" s="14" t="s">
        <v>26</v>
      </c>
      <c r="C23" s="15">
        <v>17.5</v>
      </c>
      <c r="D23" s="14">
        <v>1.3</v>
      </c>
      <c r="E23" s="23">
        <f t="shared" si="0"/>
        <v>22.75</v>
      </c>
      <c r="F23" s="16">
        <v>0</v>
      </c>
      <c r="G23" s="23">
        <f t="shared" si="1"/>
        <v>0</v>
      </c>
      <c r="H23" s="23">
        <f t="shared" si="2"/>
        <v>22.75</v>
      </c>
    </row>
    <row r="24" spans="1:8" x14ac:dyDescent="0.3">
      <c r="A24" s="14" t="s">
        <v>171</v>
      </c>
      <c r="B24" s="14" t="s">
        <v>18</v>
      </c>
      <c r="C24" s="15">
        <v>7.91</v>
      </c>
      <c r="D24" s="14">
        <v>3</v>
      </c>
      <c r="E24" s="23">
        <f t="shared" si="0"/>
        <v>23.73</v>
      </c>
      <c r="F24" s="16">
        <v>0</v>
      </c>
      <c r="G24" s="23">
        <f t="shared" si="1"/>
        <v>0</v>
      </c>
      <c r="H24" s="23">
        <f t="shared" si="2"/>
        <v>23.73</v>
      </c>
    </row>
    <row r="25" spans="1:8" x14ac:dyDescent="0.3">
      <c r="A25" s="14" t="s">
        <v>318</v>
      </c>
      <c r="B25" s="14" t="s">
        <v>18</v>
      </c>
      <c r="C25" s="15">
        <v>4.99</v>
      </c>
      <c r="D25" s="14">
        <v>11</v>
      </c>
      <c r="E25" s="23">
        <f t="shared" si="0"/>
        <v>54.89</v>
      </c>
      <c r="F25" s="16">
        <v>0</v>
      </c>
      <c r="G25" s="23">
        <f t="shared" si="1"/>
        <v>0</v>
      </c>
      <c r="H25" s="23">
        <f t="shared" si="2"/>
        <v>54.89</v>
      </c>
    </row>
    <row r="26" spans="1:8" x14ac:dyDescent="0.3">
      <c r="A26" s="14" t="s">
        <v>173</v>
      </c>
      <c r="B26" s="14" t="s">
        <v>26</v>
      </c>
      <c r="C26" s="15">
        <v>17.5</v>
      </c>
      <c r="D26" s="14">
        <v>2</v>
      </c>
      <c r="E26" s="23">
        <f t="shared" si="0"/>
        <v>35</v>
      </c>
      <c r="F26" s="16">
        <v>0</v>
      </c>
      <c r="G26" s="23">
        <f t="shared" si="1"/>
        <v>0</v>
      </c>
      <c r="H26" s="23">
        <f t="shared" si="2"/>
        <v>35</v>
      </c>
    </row>
    <row r="27" spans="1:8" x14ac:dyDescent="0.3">
      <c r="A27" s="14" t="s">
        <v>203</v>
      </c>
      <c r="B27" s="14" t="s">
        <v>18</v>
      </c>
      <c r="C27" s="15">
        <v>8.1300000000000008</v>
      </c>
      <c r="D27" s="14">
        <v>1.5</v>
      </c>
      <c r="E27" s="23">
        <f t="shared" si="0"/>
        <v>12.2</v>
      </c>
      <c r="F27" s="16">
        <v>0</v>
      </c>
      <c r="G27" s="23">
        <f t="shared" si="1"/>
        <v>0</v>
      </c>
      <c r="H27" s="23">
        <f t="shared" si="2"/>
        <v>12.2</v>
      </c>
    </row>
    <row r="28" spans="1:8" x14ac:dyDescent="0.3">
      <c r="A28" s="14" t="s">
        <v>175</v>
      </c>
      <c r="B28" s="14" t="s">
        <v>18</v>
      </c>
      <c r="C28" s="15">
        <v>2.54</v>
      </c>
      <c r="D28" s="14">
        <v>7.5</v>
      </c>
      <c r="E28" s="23">
        <f t="shared" si="0"/>
        <v>19.05</v>
      </c>
      <c r="F28" s="16">
        <v>0</v>
      </c>
      <c r="G28" s="23">
        <f t="shared" si="1"/>
        <v>0</v>
      </c>
      <c r="H28" s="23">
        <f t="shared" si="2"/>
        <v>19.05</v>
      </c>
    </row>
    <row r="29" spans="1:8" x14ac:dyDescent="0.3">
      <c r="A29" s="13" t="s">
        <v>27</v>
      </c>
      <c r="C29" s="23"/>
      <c r="E29" s="23"/>
    </row>
    <row r="30" spans="1:8" x14ac:dyDescent="0.3">
      <c r="A30" s="14" t="s">
        <v>421</v>
      </c>
      <c r="B30" s="14" t="s">
        <v>18</v>
      </c>
      <c r="C30" s="15">
        <v>1.1299999999999999</v>
      </c>
      <c r="D30" s="14">
        <v>8</v>
      </c>
      <c r="E30" s="23">
        <f>ROUND(C30*D30,2)</f>
        <v>9.0399999999999991</v>
      </c>
      <c r="F30" s="16">
        <v>0</v>
      </c>
      <c r="G30" s="23">
        <f>ROUND(E30*F30,2)</f>
        <v>0</v>
      </c>
      <c r="H30" s="23">
        <f>ROUND(E30-G30,2)</f>
        <v>9.0399999999999991</v>
      </c>
    </row>
    <row r="31" spans="1:8" x14ac:dyDescent="0.3">
      <c r="A31" s="14" t="s">
        <v>450</v>
      </c>
      <c r="B31" s="14" t="s">
        <v>18</v>
      </c>
      <c r="C31" s="15">
        <v>3.02</v>
      </c>
      <c r="D31" s="14">
        <v>0.6</v>
      </c>
      <c r="E31" s="23">
        <f>ROUND(C31*D31,2)</f>
        <v>1.81</v>
      </c>
      <c r="F31" s="16">
        <v>0</v>
      </c>
      <c r="G31" s="23">
        <f>ROUND(E31*F31,2)</f>
        <v>0</v>
      </c>
      <c r="H31" s="23">
        <f>ROUND(E31-G31,2)</f>
        <v>1.81</v>
      </c>
    </row>
    <row r="32" spans="1:8" x14ac:dyDescent="0.3">
      <c r="A32" s="13" t="s">
        <v>33</v>
      </c>
      <c r="C32" s="23"/>
      <c r="E32" s="23"/>
    </row>
    <row r="33" spans="1:8" x14ac:dyDescent="0.3">
      <c r="A33" s="14" t="s">
        <v>319</v>
      </c>
      <c r="B33" s="14" t="s">
        <v>29</v>
      </c>
      <c r="C33" s="15">
        <v>6.34</v>
      </c>
      <c r="D33" s="14">
        <v>23</v>
      </c>
      <c r="E33" s="23">
        <f>ROUND(C33*D33,2)</f>
        <v>145.82</v>
      </c>
      <c r="F33" s="16">
        <v>0</v>
      </c>
      <c r="G33" s="23">
        <f>ROUND(E33*F33,2)</f>
        <v>0</v>
      </c>
      <c r="H33" s="23">
        <f>ROUND(E33-G33,2)</f>
        <v>145.82</v>
      </c>
    </row>
    <row r="34" spans="1:8" x14ac:dyDescent="0.3">
      <c r="A34" s="14" t="s">
        <v>320</v>
      </c>
      <c r="B34" s="14" t="s">
        <v>29</v>
      </c>
      <c r="C34" s="15">
        <v>6.34</v>
      </c>
      <c r="D34" s="14">
        <v>4.25</v>
      </c>
      <c r="E34" s="23">
        <f>ROUND(C34*D34,2)</f>
        <v>26.95</v>
      </c>
      <c r="F34" s="16">
        <v>0</v>
      </c>
      <c r="G34" s="23">
        <f>ROUND(E34*F34,2)</f>
        <v>0</v>
      </c>
      <c r="H34" s="23">
        <f>ROUND(E34-G34,2)</f>
        <v>26.95</v>
      </c>
    </row>
    <row r="35" spans="1:8" x14ac:dyDescent="0.3">
      <c r="A35" s="14" t="s">
        <v>177</v>
      </c>
      <c r="B35" s="14" t="s">
        <v>178</v>
      </c>
      <c r="C35" s="15">
        <v>0.28999999999999998</v>
      </c>
      <c r="D35" s="14">
        <v>4.25</v>
      </c>
      <c r="E35" s="23">
        <f>ROUND(C35*D35,2)</f>
        <v>1.23</v>
      </c>
      <c r="F35" s="16">
        <v>0</v>
      </c>
      <c r="G35" s="23">
        <f>ROUND(E35*F35,2)</f>
        <v>0</v>
      </c>
      <c r="H35" s="23">
        <f>ROUND(E35-G35,2)</f>
        <v>1.23</v>
      </c>
    </row>
    <row r="36" spans="1:8" x14ac:dyDescent="0.3">
      <c r="A36" s="13" t="s">
        <v>114</v>
      </c>
      <c r="C36" s="23"/>
      <c r="E36" s="23"/>
    </row>
    <row r="37" spans="1:8" x14ac:dyDescent="0.3">
      <c r="A37" s="14" t="s">
        <v>181</v>
      </c>
      <c r="B37" s="14" t="s">
        <v>26</v>
      </c>
      <c r="C37" s="15">
        <v>1.34</v>
      </c>
      <c r="D37" s="14">
        <v>1.5</v>
      </c>
      <c r="E37" s="23">
        <f>ROUND(C37*D37,2)</f>
        <v>2.0099999999999998</v>
      </c>
      <c r="F37" s="16">
        <v>0</v>
      </c>
      <c r="G37" s="23">
        <f>ROUND(E37*F37,2)</f>
        <v>0</v>
      </c>
      <c r="H37" s="23">
        <f>ROUND(E37-G37,2)</f>
        <v>2.0099999999999998</v>
      </c>
    </row>
    <row r="38" spans="1:8" x14ac:dyDescent="0.3">
      <c r="A38" s="14" t="s">
        <v>180</v>
      </c>
      <c r="B38" s="14" t="s">
        <v>26</v>
      </c>
      <c r="C38" s="15">
        <v>5</v>
      </c>
      <c r="D38" s="14">
        <v>0.5</v>
      </c>
      <c r="E38" s="23">
        <f>ROUND(C38*D38,2)</f>
        <v>2.5</v>
      </c>
      <c r="F38" s="16">
        <v>0</v>
      </c>
      <c r="G38" s="23">
        <f>ROUND(E38*F38,2)</f>
        <v>0</v>
      </c>
      <c r="H38" s="23">
        <f>ROUND(E38-G38,2)</f>
        <v>2.5</v>
      </c>
    </row>
    <row r="39" spans="1:8" x14ac:dyDescent="0.3">
      <c r="A39" s="14" t="s">
        <v>183</v>
      </c>
      <c r="B39" s="14" t="s">
        <v>26</v>
      </c>
      <c r="C39" s="15">
        <v>2.86</v>
      </c>
      <c r="D39" s="14">
        <v>4</v>
      </c>
      <c r="E39" s="23">
        <f>ROUND(C39*D39,2)</f>
        <v>11.44</v>
      </c>
      <c r="F39" s="16">
        <v>0</v>
      </c>
      <c r="G39" s="23">
        <f>ROUND(E39*F39,2)</f>
        <v>0</v>
      </c>
      <c r="H39" s="23">
        <f>ROUND(E39-G39,2)</f>
        <v>11.44</v>
      </c>
    </row>
    <row r="40" spans="1:8" x14ac:dyDescent="0.3">
      <c r="A40" s="13" t="s">
        <v>61</v>
      </c>
      <c r="C40" s="23"/>
      <c r="E40" s="23"/>
    </row>
    <row r="41" spans="1:8" x14ac:dyDescent="0.3">
      <c r="A41" s="14" t="s">
        <v>184</v>
      </c>
      <c r="B41" s="14" t="s">
        <v>21</v>
      </c>
      <c r="C41" s="15">
        <v>8</v>
      </c>
      <c r="D41" s="14">
        <v>6.94</v>
      </c>
      <c r="E41" s="23">
        <f>ROUND(C41*D41,2)</f>
        <v>55.52</v>
      </c>
      <c r="F41" s="16">
        <v>0</v>
      </c>
      <c r="G41" s="23">
        <f>ROUND(E41*F41,2)</f>
        <v>0</v>
      </c>
      <c r="H41" s="23">
        <f>ROUND(E41-G41,2)</f>
        <v>55.52</v>
      </c>
    </row>
    <row r="42" spans="1:8" x14ac:dyDescent="0.3">
      <c r="A42" s="13" t="s">
        <v>131</v>
      </c>
      <c r="C42" s="23"/>
      <c r="E42" s="23"/>
    </row>
    <row r="43" spans="1:8" x14ac:dyDescent="0.3">
      <c r="A43" s="14" t="s">
        <v>185</v>
      </c>
      <c r="B43" s="14" t="s">
        <v>124</v>
      </c>
      <c r="C43" s="15">
        <v>0.35</v>
      </c>
      <c r="D43" s="14">
        <v>180</v>
      </c>
      <c r="E43" s="23">
        <f>ROUND(C43*D43,2)</f>
        <v>63</v>
      </c>
      <c r="F43" s="16">
        <v>0</v>
      </c>
      <c r="G43" s="23">
        <f>ROUND(E43*F43,2)</f>
        <v>0</v>
      </c>
      <c r="H43" s="23">
        <f>ROUND(E43-G43,2)</f>
        <v>63</v>
      </c>
    </row>
    <row r="44" spans="1:8" x14ac:dyDescent="0.3">
      <c r="A44" s="13" t="s">
        <v>186</v>
      </c>
      <c r="C44" s="23"/>
      <c r="E44" s="23"/>
    </row>
    <row r="45" spans="1:8" x14ac:dyDescent="0.3">
      <c r="A45" s="14" t="s">
        <v>187</v>
      </c>
      <c r="B45" s="14" t="s">
        <v>124</v>
      </c>
      <c r="C45" s="15">
        <v>0.4</v>
      </c>
      <c r="D45" s="14">
        <v>180</v>
      </c>
      <c r="E45" s="23">
        <f>ROUND(C45*D45,2)</f>
        <v>72</v>
      </c>
      <c r="F45" s="16">
        <v>0</v>
      </c>
      <c r="G45" s="23">
        <f>ROUND(E45*F45,2)</f>
        <v>0</v>
      </c>
      <c r="H45" s="23">
        <f>ROUND(E45-G45,2)</f>
        <v>72</v>
      </c>
    </row>
    <row r="46" spans="1:8" x14ac:dyDescent="0.3">
      <c r="A46" s="13" t="s">
        <v>116</v>
      </c>
      <c r="C46" s="23"/>
      <c r="E46" s="23"/>
    </row>
    <row r="47" spans="1:8" x14ac:dyDescent="0.3">
      <c r="A47" s="14" t="s">
        <v>189</v>
      </c>
      <c r="B47" s="14" t="s">
        <v>48</v>
      </c>
      <c r="C47" s="15">
        <v>8</v>
      </c>
      <c r="D47" s="14">
        <v>1</v>
      </c>
      <c r="E47" s="23">
        <f>ROUND(C47*D47,2)</f>
        <v>8</v>
      </c>
      <c r="F47" s="16">
        <v>0</v>
      </c>
      <c r="G47" s="23">
        <f>ROUND(E47*F47,2)</f>
        <v>0</v>
      </c>
      <c r="H47" s="23">
        <f>ROUND(E47-G47,2)</f>
        <v>8</v>
      </c>
    </row>
    <row r="48" spans="1:8" x14ac:dyDescent="0.3">
      <c r="A48" s="13" t="s">
        <v>118</v>
      </c>
      <c r="C48" s="23"/>
      <c r="E48" s="23"/>
    </row>
    <row r="49" spans="1:8" x14ac:dyDescent="0.3">
      <c r="A49" s="14" t="s">
        <v>119</v>
      </c>
      <c r="B49" s="14" t="s">
        <v>48</v>
      </c>
      <c r="C49" s="15">
        <v>10</v>
      </c>
      <c r="D49" s="14">
        <v>0.33300000000000002</v>
      </c>
      <c r="E49" s="23">
        <f>ROUND(C49*D49,2)</f>
        <v>3.33</v>
      </c>
      <c r="F49" s="16">
        <v>0</v>
      </c>
      <c r="G49" s="23">
        <f>ROUND(E49*F49,2)</f>
        <v>0</v>
      </c>
      <c r="H49" s="23">
        <f>ROUND(E49-G49,2)</f>
        <v>3.33</v>
      </c>
    </row>
    <row r="50" spans="1:8" x14ac:dyDescent="0.3">
      <c r="A50" s="13" t="s">
        <v>37</v>
      </c>
      <c r="C50" s="23"/>
      <c r="E50" s="23"/>
    </row>
    <row r="51" spans="1:8" x14ac:dyDescent="0.3">
      <c r="A51" s="14" t="s">
        <v>38</v>
      </c>
      <c r="B51" s="14" t="s">
        <v>39</v>
      </c>
      <c r="C51" s="15">
        <v>17.940000000000001</v>
      </c>
      <c r="D51" s="14">
        <v>0.42280000000000001</v>
      </c>
      <c r="E51" s="23">
        <f>ROUND(C51*D51,2)</f>
        <v>7.59</v>
      </c>
      <c r="F51" s="16">
        <v>0</v>
      </c>
      <c r="G51" s="23">
        <f>ROUND(E51*F51,2)</f>
        <v>0</v>
      </c>
      <c r="H51" s="23">
        <f>ROUND(E51-G51,2)</f>
        <v>7.59</v>
      </c>
    </row>
    <row r="52" spans="1:8" x14ac:dyDescent="0.3">
      <c r="A52" s="14" t="s">
        <v>134</v>
      </c>
      <c r="B52" s="14" t="s">
        <v>39</v>
      </c>
      <c r="C52" s="15">
        <v>17.940000000000001</v>
      </c>
      <c r="D52" s="14">
        <v>0.11</v>
      </c>
      <c r="E52" s="23">
        <f>ROUND(C52*D52,2)</f>
        <v>1.97</v>
      </c>
      <c r="F52" s="16">
        <v>0</v>
      </c>
      <c r="G52" s="23">
        <f>ROUND(E52*F52,2)</f>
        <v>0</v>
      </c>
      <c r="H52" s="23">
        <f>ROUND(E52-G52,2)</f>
        <v>1.97</v>
      </c>
    </row>
    <row r="53" spans="1:8" x14ac:dyDescent="0.3">
      <c r="A53" s="13" t="s">
        <v>40</v>
      </c>
      <c r="C53" s="23"/>
      <c r="E53" s="23"/>
    </row>
    <row r="54" spans="1:8" x14ac:dyDescent="0.3">
      <c r="A54" s="14" t="s">
        <v>41</v>
      </c>
      <c r="B54" s="14" t="s">
        <v>39</v>
      </c>
      <c r="C54" s="15">
        <v>9.06</v>
      </c>
      <c r="D54" s="14">
        <v>1.05</v>
      </c>
      <c r="E54" s="23">
        <f>ROUND(C54*D54,2)</f>
        <v>9.51</v>
      </c>
      <c r="F54" s="16">
        <v>0</v>
      </c>
      <c r="G54" s="23">
        <f>ROUND(E54*F54,2)</f>
        <v>0</v>
      </c>
      <c r="H54" s="23">
        <f>ROUND(E54-G54,2)</f>
        <v>9.51</v>
      </c>
    </row>
    <row r="55" spans="1:8" x14ac:dyDescent="0.3">
      <c r="A55" s="13" t="s">
        <v>43</v>
      </c>
      <c r="C55" s="23"/>
      <c r="E55" s="23"/>
    </row>
    <row r="56" spans="1:8" x14ac:dyDescent="0.3">
      <c r="A56" s="14" t="s">
        <v>41</v>
      </c>
      <c r="B56" s="14" t="s">
        <v>39</v>
      </c>
      <c r="C56" s="15">
        <v>9.06</v>
      </c>
      <c r="D56" s="14">
        <v>0.25</v>
      </c>
      <c r="E56" s="23">
        <f>ROUND(C56*D56,2)</f>
        <v>2.27</v>
      </c>
      <c r="F56" s="16">
        <v>0</v>
      </c>
      <c r="G56" s="23">
        <f>ROUND(E56*F56,2)</f>
        <v>0</v>
      </c>
      <c r="H56" s="23">
        <f>ROUND(E56-G56,2)</f>
        <v>2.27</v>
      </c>
    </row>
    <row r="57" spans="1:8" x14ac:dyDescent="0.3">
      <c r="A57" s="14" t="s">
        <v>42</v>
      </c>
      <c r="B57" s="14" t="s">
        <v>39</v>
      </c>
      <c r="C57" s="15">
        <v>9.06</v>
      </c>
      <c r="D57" s="14">
        <v>7.8600000000000003E-2</v>
      </c>
      <c r="E57" s="23">
        <f>ROUND(C57*D57,2)</f>
        <v>0.71</v>
      </c>
      <c r="F57" s="16">
        <v>0</v>
      </c>
      <c r="G57" s="23">
        <f>ROUND(E57*F57,2)</f>
        <v>0</v>
      </c>
      <c r="H57" s="23">
        <f>ROUND(E57-G57,2)</f>
        <v>0.71</v>
      </c>
    </row>
    <row r="58" spans="1:8" x14ac:dyDescent="0.3">
      <c r="A58" s="13" t="s">
        <v>100</v>
      </c>
      <c r="C58" s="23"/>
      <c r="E58" s="23"/>
    </row>
    <row r="59" spans="1:8" x14ac:dyDescent="0.3">
      <c r="A59" s="14" t="s">
        <v>41</v>
      </c>
      <c r="B59" s="14" t="s">
        <v>39</v>
      </c>
      <c r="C59" s="15">
        <v>9.06</v>
      </c>
      <c r="D59" s="14">
        <v>0.7</v>
      </c>
      <c r="E59" s="23">
        <f>ROUND(C59*D59,2)</f>
        <v>6.34</v>
      </c>
      <c r="F59" s="16">
        <v>0</v>
      </c>
      <c r="G59" s="23">
        <f>ROUND(E59*F59,2)</f>
        <v>0</v>
      </c>
      <c r="H59" s="23">
        <f>ROUND(E59-G59,2)</f>
        <v>6.34</v>
      </c>
    </row>
    <row r="60" spans="1:8" x14ac:dyDescent="0.3">
      <c r="A60" s="14" t="s">
        <v>44</v>
      </c>
      <c r="B60" s="14" t="s">
        <v>39</v>
      </c>
      <c r="C60" s="15">
        <v>17.95</v>
      </c>
      <c r="D60" s="14">
        <v>0.47960000000000003</v>
      </c>
      <c r="E60" s="23">
        <f>ROUND(C60*D60,2)</f>
        <v>8.61</v>
      </c>
      <c r="F60" s="16">
        <v>0</v>
      </c>
      <c r="G60" s="23">
        <f>ROUND(E60*F60,2)</f>
        <v>0</v>
      </c>
      <c r="H60" s="23">
        <f>ROUND(E60-G60,2)</f>
        <v>8.61</v>
      </c>
    </row>
    <row r="61" spans="1:8" x14ac:dyDescent="0.3">
      <c r="A61" s="13" t="s">
        <v>45</v>
      </c>
      <c r="C61" s="23"/>
      <c r="E61" s="23"/>
    </row>
    <row r="62" spans="1:8" x14ac:dyDescent="0.3">
      <c r="A62" s="14" t="s">
        <v>38</v>
      </c>
      <c r="B62" s="14" t="s">
        <v>19</v>
      </c>
      <c r="C62" s="15">
        <v>3.44</v>
      </c>
      <c r="D62" s="14">
        <v>6.5293999999999999</v>
      </c>
      <c r="E62" s="23">
        <f>ROUND(C62*D62,2)</f>
        <v>22.46</v>
      </c>
      <c r="F62" s="16">
        <v>0</v>
      </c>
      <c r="G62" s="23">
        <f>ROUND(E62*F62,2)</f>
        <v>0</v>
      </c>
      <c r="H62" s="23">
        <f>ROUND(E62-G62,2)</f>
        <v>22.46</v>
      </c>
    </row>
    <row r="63" spans="1:8" x14ac:dyDescent="0.3">
      <c r="A63" s="14" t="s">
        <v>134</v>
      </c>
      <c r="B63" s="14" t="s">
        <v>19</v>
      </c>
      <c r="C63" s="15">
        <v>3.44</v>
      </c>
      <c r="D63" s="14">
        <v>2.4064000000000001</v>
      </c>
      <c r="E63" s="23">
        <f>ROUND(C63*D63,2)</f>
        <v>8.2799999999999994</v>
      </c>
      <c r="F63" s="16">
        <v>0</v>
      </c>
      <c r="G63" s="23">
        <f>ROUND(E63*F63,2)</f>
        <v>0</v>
      </c>
      <c r="H63" s="23">
        <f>ROUND(E63-G63,2)</f>
        <v>8.2799999999999994</v>
      </c>
    </row>
    <row r="64" spans="1:8" x14ac:dyDescent="0.3">
      <c r="A64" s="14" t="s">
        <v>190</v>
      </c>
      <c r="B64" s="14" t="s">
        <v>19</v>
      </c>
      <c r="C64" s="15">
        <v>3.44</v>
      </c>
      <c r="D64" s="14">
        <v>15.4779</v>
      </c>
      <c r="E64" s="23">
        <f>ROUND(C64*D64,2)</f>
        <v>53.24</v>
      </c>
      <c r="F64" s="16">
        <v>0</v>
      </c>
      <c r="G64" s="23">
        <f>ROUND(E64*F64,2)</f>
        <v>0</v>
      </c>
      <c r="H64" s="23">
        <f>ROUND(E64-G64,2)</f>
        <v>53.24</v>
      </c>
    </row>
    <row r="65" spans="1:8" x14ac:dyDescent="0.3">
      <c r="A65" s="13" t="s">
        <v>47</v>
      </c>
      <c r="C65" s="23"/>
      <c r="E65" s="23"/>
    </row>
    <row r="66" spans="1:8" x14ac:dyDescent="0.3">
      <c r="A66" s="14" t="s">
        <v>42</v>
      </c>
      <c r="B66" s="14" t="s">
        <v>48</v>
      </c>
      <c r="C66" s="15">
        <v>10.039999999999999</v>
      </c>
      <c r="D66" s="14">
        <v>1</v>
      </c>
      <c r="E66" s="23">
        <f>ROUND(C66*D66,2)</f>
        <v>10.039999999999999</v>
      </c>
      <c r="F66" s="16">
        <v>0</v>
      </c>
      <c r="G66" s="23">
        <f>ROUND(E66*F66,2)</f>
        <v>0</v>
      </c>
      <c r="H66" s="23">
        <f t="shared" ref="H66:H72" si="3">ROUND(E66-G66,2)</f>
        <v>10.039999999999999</v>
      </c>
    </row>
    <row r="67" spans="1:8" x14ac:dyDescent="0.3">
      <c r="A67" s="14" t="s">
        <v>38</v>
      </c>
      <c r="B67" s="14" t="s">
        <v>48</v>
      </c>
      <c r="C67" s="15">
        <v>4.72</v>
      </c>
      <c r="D67" s="14">
        <v>1</v>
      </c>
      <c r="E67" s="23">
        <f>ROUND(C67*D67,2)</f>
        <v>4.72</v>
      </c>
      <c r="F67" s="16">
        <v>0</v>
      </c>
      <c r="G67" s="23">
        <f>ROUND(E67*F67,2)</f>
        <v>0</v>
      </c>
      <c r="H67" s="23">
        <f t="shared" si="3"/>
        <v>4.72</v>
      </c>
    </row>
    <row r="68" spans="1:8" x14ac:dyDescent="0.3">
      <c r="A68" s="14" t="s">
        <v>134</v>
      </c>
      <c r="B68" s="14" t="s">
        <v>48</v>
      </c>
      <c r="C68" s="15">
        <v>6.42</v>
      </c>
      <c r="D68" s="14">
        <v>1</v>
      </c>
      <c r="E68" s="23">
        <f>ROUND(C68*D68,2)</f>
        <v>6.42</v>
      </c>
      <c r="F68" s="16">
        <v>0</v>
      </c>
      <c r="G68" s="23">
        <f>ROUND(E68*F68,2)</f>
        <v>0</v>
      </c>
      <c r="H68" s="23">
        <f t="shared" si="3"/>
        <v>6.42</v>
      </c>
    </row>
    <row r="69" spans="1:8" x14ac:dyDescent="0.3">
      <c r="A69" s="14" t="s">
        <v>190</v>
      </c>
      <c r="B69" s="14" t="s">
        <v>48</v>
      </c>
      <c r="C69" s="15">
        <v>11.8</v>
      </c>
      <c r="D69" s="14">
        <v>1</v>
      </c>
      <c r="E69" s="23">
        <f>ROUND(C69*D69,2)</f>
        <v>11.8</v>
      </c>
      <c r="F69" s="16">
        <v>0</v>
      </c>
      <c r="G69" s="23">
        <f>ROUND(E69*F69,2)</f>
        <v>0</v>
      </c>
      <c r="H69" s="23">
        <f t="shared" si="3"/>
        <v>11.8</v>
      </c>
    </row>
    <row r="70" spans="1:8" x14ac:dyDescent="0.3">
      <c r="A70" s="9" t="s">
        <v>49</v>
      </c>
      <c r="B70" s="9" t="s">
        <v>48</v>
      </c>
      <c r="C70" s="10">
        <v>33.56</v>
      </c>
      <c r="D70" s="9">
        <v>1</v>
      </c>
      <c r="E70" s="22">
        <f>ROUND(C70*D70,2)</f>
        <v>33.56</v>
      </c>
      <c r="F70" s="11">
        <v>0</v>
      </c>
      <c r="G70" s="22">
        <f>ROUND(E70*F70,2)</f>
        <v>0</v>
      </c>
      <c r="H70" s="22">
        <f t="shared" si="3"/>
        <v>33.56</v>
      </c>
    </row>
    <row r="71" spans="1:8" x14ac:dyDescent="0.3">
      <c r="A71" s="7" t="s">
        <v>50</v>
      </c>
      <c r="C71" s="23"/>
      <c r="E71" s="23">
        <f>SUM(E12:E70)</f>
        <v>1070.3700000000001</v>
      </c>
      <c r="G71" s="12">
        <f>SUM(G12:G70)</f>
        <v>0</v>
      </c>
      <c r="H71" s="12">
        <f t="shared" si="3"/>
        <v>1070.3699999999999</v>
      </c>
    </row>
    <row r="72" spans="1:8" x14ac:dyDescent="0.3">
      <c r="A72" s="7" t="s">
        <v>51</v>
      </c>
      <c r="C72" s="23"/>
      <c r="E72" s="23">
        <f>+E8-E71</f>
        <v>9.6299999999998818</v>
      </c>
      <c r="G72" s="12">
        <f>+G8-G71</f>
        <v>0</v>
      </c>
      <c r="H72" s="12">
        <f t="shared" si="3"/>
        <v>9.6300000000000008</v>
      </c>
    </row>
    <row r="73" spans="1:8" x14ac:dyDescent="0.3">
      <c r="A73" t="s">
        <v>12</v>
      </c>
      <c r="C73" s="23"/>
      <c r="E73" s="23"/>
    </row>
    <row r="74" spans="1:8" x14ac:dyDescent="0.3">
      <c r="A74" s="7" t="s">
        <v>52</v>
      </c>
      <c r="C74" s="23"/>
      <c r="E74" s="23"/>
    </row>
    <row r="75" spans="1:8" x14ac:dyDescent="0.3">
      <c r="A75" s="14" t="s">
        <v>42</v>
      </c>
      <c r="B75" s="14" t="s">
        <v>48</v>
      </c>
      <c r="C75" s="15">
        <v>27.66</v>
      </c>
      <c r="D75" s="14">
        <v>1</v>
      </c>
      <c r="E75" s="23">
        <f>ROUND(C75*D75,2)</f>
        <v>27.66</v>
      </c>
      <c r="F75" s="16">
        <v>0</v>
      </c>
      <c r="G75" s="23">
        <f>ROUND(E75*F75,2)</f>
        <v>0</v>
      </c>
      <c r="H75" s="23">
        <f t="shared" ref="H75:H81" si="4">ROUND(E75-G75,2)</f>
        <v>27.66</v>
      </c>
    </row>
    <row r="76" spans="1:8" x14ac:dyDescent="0.3">
      <c r="A76" s="14" t="s">
        <v>38</v>
      </c>
      <c r="B76" s="14" t="s">
        <v>48</v>
      </c>
      <c r="C76" s="15">
        <v>36.479999999999997</v>
      </c>
      <c r="D76" s="14">
        <v>1</v>
      </c>
      <c r="E76" s="23">
        <f>ROUND(C76*D76,2)</f>
        <v>36.479999999999997</v>
      </c>
      <c r="F76" s="16">
        <v>0</v>
      </c>
      <c r="G76" s="23">
        <f>ROUND(E76*F76,2)</f>
        <v>0</v>
      </c>
      <c r="H76" s="23">
        <f t="shared" si="4"/>
        <v>36.479999999999997</v>
      </c>
    </row>
    <row r="77" spans="1:8" x14ac:dyDescent="0.3">
      <c r="A77" s="14" t="s">
        <v>134</v>
      </c>
      <c r="B77" s="14" t="s">
        <v>48</v>
      </c>
      <c r="C77" s="15">
        <v>30.72</v>
      </c>
      <c r="D77" s="14">
        <v>1</v>
      </c>
      <c r="E77" s="23">
        <f>ROUND(C77*D77,2)</f>
        <v>30.72</v>
      </c>
      <c r="F77" s="16">
        <v>0</v>
      </c>
      <c r="G77" s="23">
        <f>ROUND(E77*F77,2)</f>
        <v>0</v>
      </c>
      <c r="H77" s="23">
        <f t="shared" si="4"/>
        <v>30.72</v>
      </c>
    </row>
    <row r="78" spans="1:8" x14ac:dyDescent="0.3">
      <c r="A78" s="9" t="s">
        <v>190</v>
      </c>
      <c r="B78" s="9" t="s">
        <v>48</v>
      </c>
      <c r="C78" s="10">
        <v>91.67</v>
      </c>
      <c r="D78" s="9">
        <v>1</v>
      </c>
      <c r="E78" s="22">
        <f>ROUND(C78*D78,2)</f>
        <v>91.67</v>
      </c>
      <c r="F78" s="11">
        <v>0</v>
      </c>
      <c r="G78" s="22">
        <f>ROUND(E78*F78,2)</f>
        <v>0</v>
      </c>
      <c r="H78" s="22">
        <f t="shared" si="4"/>
        <v>91.67</v>
      </c>
    </row>
    <row r="79" spans="1:8" x14ac:dyDescent="0.3">
      <c r="A79" s="7" t="s">
        <v>53</v>
      </c>
      <c r="C79" s="23"/>
      <c r="E79" s="23">
        <f>SUM(E75:E78)</f>
        <v>186.53</v>
      </c>
      <c r="G79" s="12">
        <f>SUM(G75:G78)</f>
        <v>0</v>
      </c>
      <c r="H79" s="12">
        <f t="shared" si="4"/>
        <v>186.53</v>
      </c>
    </row>
    <row r="80" spans="1:8" x14ac:dyDescent="0.3">
      <c r="A80" s="7" t="s">
        <v>54</v>
      </c>
      <c r="C80" s="23"/>
      <c r="E80" s="23">
        <f>+E71+E79</f>
        <v>1256.9000000000001</v>
      </c>
      <c r="G80" s="12">
        <f>+G71+G79</f>
        <v>0</v>
      </c>
      <c r="H80" s="12">
        <f t="shared" si="4"/>
        <v>1256.9000000000001</v>
      </c>
    </row>
    <row r="81" spans="1:8" x14ac:dyDescent="0.3">
      <c r="A81" s="7" t="s">
        <v>55</v>
      </c>
      <c r="C81" s="23"/>
      <c r="E81" s="23">
        <f>+E8-E80</f>
        <v>-176.90000000000009</v>
      </c>
      <c r="G81" s="12">
        <f>+G8-G80</f>
        <v>0</v>
      </c>
      <c r="H81" s="12">
        <f t="shared" si="4"/>
        <v>-176.9</v>
      </c>
    </row>
    <row r="82" spans="1:8" x14ac:dyDescent="0.3">
      <c r="A82" t="s">
        <v>120</v>
      </c>
      <c r="C82" s="23"/>
      <c r="E82" s="23"/>
    </row>
    <row r="83" spans="1:8" x14ac:dyDescent="0.3">
      <c r="A83" t="s">
        <v>425</v>
      </c>
      <c r="C83" s="23"/>
      <c r="E83" s="23"/>
    </row>
    <row r="84" spans="1:8" x14ac:dyDescent="0.3">
      <c r="A84" s="7" t="s">
        <v>121</v>
      </c>
      <c r="C84" s="23"/>
      <c r="E84" s="23"/>
    </row>
    <row r="85" spans="1:8" x14ac:dyDescent="0.3">
      <c r="A85" s="7" t="s">
        <v>122</v>
      </c>
      <c r="C85" s="23"/>
      <c r="E85" s="23"/>
    </row>
    <row r="98" spans="1:8" x14ac:dyDescent="0.3">
      <c r="A98" t="str" cm="1">
        <f t="array" aca="1" ref="A98" ca="1">MID(CELL("filename",A1),FIND("]",CELL("filename",A1))+1,256)</f>
        <v>rice16</v>
      </c>
    </row>
    <row r="99" spans="1:8" x14ac:dyDescent="0.3">
      <c r="A99" s="7" t="s">
        <v>50</v>
      </c>
      <c r="E99" s="25">
        <f>VLOOKUP(A99,$A$1:$H$98,5,FALSE)</f>
        <v>1070.3700000000001</v>
      </c>
    </row>
    <row r="100" spans="1:8" x14ac:dyDescent="0.3">
      <c r="A100" s="7" t="s">
        <v>293</v>
      </c>
      <c r="E100" s="25">
        <f>VLOOKUP(A100,$A$1:$H$98,5,FALSE)</f>
        <v>186.53</v>
      </c>
    </row>
    <row r="101" spans="1:8" x14ac:dyDescent="0.3">
      <c r="A101" s="7" t="s">
        <v>294</v>
      </c>
      <c r="E101" s="25">
        <f t="shared" ref="E101:E102" si="5">VLOOKUP(A101,$A$1:$H$98,5,FALSE)</f>
        <v>1256.9000000000001</v>
      </c>
    </row>
    <row r="102" spans="1:8" x14ac:dyDescent="0.3">
      <c r="A102" s="7" t="s">
        <v>55</v>
      </c>
      <c r="E102" s="25">
        <f t="shared" si="5"/>
        <v>-176.90000000000009</v>
      </c>
    </row>
    <row r="104" spans="1:8" x14ac:dyDescent="0.3">
      <c r="A104" s="21" t="s">
        <v>255</v>
      </c>
    </row>
    <row r="105" spans="1:8" x14ac:dyDescent="0.3">
      <c r="A105" s="25">
        <f>E102</f>
        <v>-176.90000000000009</v>
      </c>
      <c r="B105" s="25">
        <f ca="1">C105-Calculator!$B$16</f>
        <v>4.6000000000000005</v>
      </c>
      <c r="C105" s="25">
        <f ca="1">D105-Calculator!$B$16</f>
        <v>4.9000000000000004</v>
      </c>
      <c r="D105" s="25">
        <f ca="1">E105-Calculator!$B$16</f>
        <v>5.2</v>
      </c>
      <c r="E105" s="25" cm="1">
        <f t="array" aca="1" ref="E105" ca="1">IF(MID(CELL("filename",A1),FIND("]",CELL("filename",A1))+1,256)=Calculator!AR2,Calculator!B15,5.5)</f>
        <v>5.5</v>
      </c>
      <c r="F105" s="25">
        <f ca="1">E105+Calculator!$B$16</f>
        <v>5.8</v>
      </c>
      <c r="G105" s="25">
        <f ca="1">F105+Calculator!$B$16</f>
        <v>6.1</v>
      </c>
      <c r="H105" s="25">
        <f ca="1">G105+Calculator!$B$16</f>
        <v>6.3999999999999995</v>
      </c>
    </row>
    <row r="106" spans="1:8" x14ac:dyDescent="0.3">
      <c r="A106">
        <f ca="1">A107-Calculator!$B$12</f>
        <v>205</v>
      </c>
      <c r="B106">
        <f t="dataTable" ref="B106:H112" dt2D="1" dtr="1" r1="C7" r2="D7" ca="1"/>
        <v>-313.90000000000009</v>
      </c>
      <c r="C106">
        <v>-252.40000000000009</v>
      </c>
      <c r="D106">
        <v>-190.90000000000009</v>
      </c>
      <c r="E106">
        <v>-129.40000000000009</v>
      </c>
      <c r="F106">
        <v>-67.900000000000091</v>
      </c>
      <c r="G106">
        <v>-6.4000000000000909</v>
      </c>
      <c r="H106">
        <v>55.099999999999909</v>
      </c>
    </row>
    <row r="107" spans="1:8" x14ac:dyDescent="0.3">
      <c r="A107">
        <f ca="1">A108-Calculator!$B$12</f>
        <v>210</v>
      </c>
      <c r="B107">
        <v>-290.90000000000009</v>
      </c>
      <c r="C107">
        <v>-227.90000000000009</v>
      </c>
      <c r="D107">
        <v>-164.90000000000009</v>
      </c>
      <c r="E107">
        <v>-101.90000000000009</v>
      </c>
      <c r="F107">
        <v>-38.900000000000091</v>
      </c>
      <c r="G107">
        <v>24.099999999999909</v>
      </c>
      <c r="H107">
        <v>87.099999999999909</v>
      </c>
    </row>
    <row r="108" spans="1:8" x14ac:dyDescent="0.3">
      <c r="A108">
        <f ca="1">A109-Calculator!$B$12</f>
        <v>215</v>
      </c>
      <c r="B108">
        <v>-267.90000000000009</v>
      </c>
      <c r="C108">
        <v>-203.40000000000009</v>
      </c>
      <c r="D108">
        <v>-138.90000000000009</v>
      </c>
      <c r="E108">
        <v>-74.400000000000091</v>
      </c>
      <c r="F108">
        <v>-9.9000000000000909</v>
      </c>
      <c r="G108">
        <v>54.599999999999909</v>
      </c>
      <c r="H108">
        <v>119.09999999999991</v>
      </c>
    </row>
    <row r="109" spans="1:8" x14ac:dyDescent="0.3">
      <c r="A109" cm="1">
        <f t="array" aca="1" ref="A109" ca="1">IF(MID(CELL("filename",A1),FIND("]",CELL("filename",A1))+1,256)=Calculator!AR2,Calculator!B11,220)</f>
        <v>220</v>
      </c>
      <c r="B109">
        <v>-244.90000000000009</v>
      </c>
      <c r="C109">
        <v>-178.90000000000009</v>
      </c>
      <c r="D109">
        <v>-112.90000000000009</v>
      </c>
      <c r="E109">
        <v>-46.900000000000091</v>
      </c>
      <c r="F109">
        <v>19.099999999999909</v>
      </c>
      <c r="G109">
        <v>85.099999999999909</v>
      </c>
      <c r="H109">
        <v>151.09999999999991</v>
      </c>
    </row>
    <row r="110" spans="1:8" x14ac:dyDescent="0.3">
      <c r="A110">
        <f ca="1">A109+Calculator!$B$12</f>
        <v>225</v>
      </c>
      <c r="B110">
        <v>-221.90000000000009</v>
      </c>
      <c r="C110">
        <v>-154.40000000000009</v>
      </c>
      <c r="D110">
        <v>-86.900000000000091</v>
      </c>
      <c r="E110">
        <v>-19.400000000000091</v>
      </c>
      <c r="F110">
        <v>48.099999999999909</v>
      </c>
      <c r="G110">
        <v>115.59999999999991</v>
      </c>
      <c r="H110">
        <v>183.09999999999991</v>
      </c>
    </row>
    <row r="111" spans="1:8" x14ac:dyDescent="0.3">
      <c r="A111">
        <f ca="1">A110+Calculator!$B$12</f>
        <v>230</v>
      </c>
      <c r="B111">
        <v>-198.90000000000009</v>
      </c>
      <c r="C111">
        <v>-129.90000000000009</v>
      </c>
      <c r="D111">
        <v>-60.900000000000091</v>
      </c>
      <c r="E111">
        <v>8.0999999999999091</v>
      </c>
      <c r="F111">
        <v>77.099999999999909</v>
      </c>
      <c r="G111">
        <v>146.09999999999991</v>
      </c>
      <c r="H111">
        <v>215.09999999999991</v>
      </c>
    </row>
    <row r="112" spans="1:8" x14ac:dyDescent="0.3">
      <c r="A112">
        <f ca="1">A111+Calculator!$B$12</f>
        <v>235</v>
      </c>
      <c r="B112">
        <v>-175.90000000000009</v>
      </c>
      <c r="C112">
        <v>-105.40000000000009</v>
      </c>
      <c r="D112">
        <v>-34.900000000000091</v>
      </c>
      <c r="E112">
        <v>35.599999999999909</v>
      </c>
      <c r="F112">
        <v>106.09999999999991</v>
      </c>
      <c r="G112">
        <v>176.59999999999991</v>
      </c>
      <c r="H112">
        <v>247.09999999999991</v>
      </c>
    </row>
    <row r="115" spans="1:8" x14ac:dyDescent="0.3">
      <c r="A115" s="21" t="s">
        <v>256</v>
      </c>
    </row>
    <row r="116" spans="1:8" x14ac:dyDescent="0.3">
      <c r="A116" s="25">
        <f>E102</f>
        <v>-176.90000000000009</v>
      </c>
      <c r="B116" s="25">
        <f ca="1">C116-Calculator!$B$29</f>
        <v>5.2000000000000011</v>
      </c>
      <c r="C116" s="25">
        <f ca="1">D116-Calculator!$B$29</f>
        <v>5.3000000000000007</v>
      </c>
      <c r="D116" s="25">
        <f ca="1">E116-Calculator!$B$29</f>
        <v>5.4</v>
      </c>
      <c r="E116" s="25" cm="1">
        <f t="array" aca="1" ref="E116" ca="1">IF(MID(CELL("filename",A1),FIND("]",CELL("filename",A1))+1,256)=Calculator!AS2,Calculator!B28,5.5)</f>
        <v>5.5</v>
      </c>
      <c r="F116" s="25">
        <f ca="1">E116+Calculator!$B$29</f>
        <v>5.6</v>
      </c>
      <c r="G116" s="25">
        <f ca="1">F116+Calculator!$B$29</f>
        <v>5.6999999999999993</v>
      </c>
      <c r="H116" s="25">
        <f ca="1">G116+Calculator!$B$29</f>
        <v>5.7999999999999989</v>
      </c>
    </row>
    <row r="117" spans="1:8" x14ac:dyDescent="0.3">
      <c r="A117">
        <f ca="1">A118-Calculator!$B$25</f>
        <v>205</v>
      </c>
      <c r="B117">
        <f t="dataTable" ref="B117:H123" dt2D="1" dtr="1" r1="C7" r2="D7" ca="1"/>
        <v>-190.90000000000009</v>
      </c>
      <c r="C117">
        <v>-170.40000000000009</v>
      </c>
      <c r="D117">
        <v>-149.90000000000009</v>
      </c>
      <c r="E117">
        <v>-129.40000000000009</v>
      </c>
      <c r="F117">
        <v>-108.90000000000009</v>
      </c>
      <c r="G117">
        <v>-88.400000000000091</v>
      </c>
      <c r="H117">
        <v>-67.900000000000091</v>
      </c>
    </row>
    <row r="118" spans="1:8" x14ac:dyDescent="0.3">
      <c r="A118">
        <f ca="1">A119-Calculator!$B$25</f>
        <v>210</v>
      </c>
      <c r="B118">
        <v>-164.90000000000009</v>
      </c>
      <c r="C118">
        <v>-143.90000000000009</v>
      </c>
      <c r="D118">
        <v>-122.90000000000009</v>
      </c>
      <c r="E118">
        <v>-101.90000000000009</v>
      </c>
      <c r="F118">
        <v>-80.900000000000091</v>
      </c>
      <c r="G118">
        <v>-59.900000000000091</v>
      </c>
      <c r="H118">
        <v>-38.900000000000091</v>
      </c>
    </row>
    <row r="119" spans="1:8" x14ac:dyDescent="0.3">
      <c r="A119">
        <f ca="1">A120-Calculator!$B$25</f>
        <v>215</v>
      </c>
      <c r="B119">
        <v>-138.90000000000009</v>
      </c>
      <c r="C119">
        <v>-117.40000000000009</v>
      </c>
      <c r="D119">
        <v>-95.900000000000091</v>
      </c>
      <c r="E119">
        <v>-74.400000000000091</v>
      </c>
      <c r="F119">
        <v>-52.900000000000091</v>
      </c>
      <c r="G119">
        <v>-31.400000000000091</v>
      </c>
      <c r="H119">
        <v>-9.9000000000000909</v>
      </c>
    </row>
    <row r="120" spans="1:8" x14ac:dyDescent="0.3">
      <c r="A120" cm="1">
        <f t="array" aca="1" ref="A120" ca="1">IF(MID(CELL("filename",A1),FIND("]",CELL("filename",A1))+1,256)=Calculator!AS2,Calculator!B24,220)</f>
        <v>220</v>
      </c>
      <c r="B120">
        <v>-112.90000000000009</v>
      </c>
      <c r="C120">
        <v>-90.900000000000091</v>
      </c>
      <c r="D120">
        <v>-68.900000000000091</v>
      </c>
      <c r="E120">
        <v>-46.900000000000091</v>
      </c>
      <c r="F120">
        <v>-24.900000000000091</v>
      </c>
      <c r="G120">
        <v>-2.9000000000000909</v>
      </c>
      <c r="H120">
        <v>19.099999999999909</v>
      </c>
    </row>
    <row r="121" spans="1:8" x14ac:dyDescent="0.3">
      <c r="A121">
        <f ca="1">A120+Calculator!$B$25</f>
        <v>225</v>
      </c>
      <c r="B121">
        <v>-86.900000000000091</v>
      </c>
      <c r="C121">
        <v>-64.400000000000091</v>
      </c>
      <c r="D121">
        <v>-41.900000000000091</v>
      </c>
      <c r="E121">
        <v>-19.400000000000091</v>
      </c>
      <c r="F121">
        <v>3.0999999999999091</v>
      </c>
      <c r="G121">
        <v>25.599999999999909</v>
      </c>
      <c r="H121">
        <v>48.099999999999909</v>
      </c>
    </row>
    <row r="122" spans="1:8" x14ac:dyDescent="0.3">
      <c r="A122">
        <f ca="1">A121+Calculator!$B$25</f>
        <v>230</v>
      </c>
      <c r="B122">
        <v>-60.900000000000091</v>
      </c>
      <c r="C122">
        <v>-37.900000000000091</v>
      </c>
      <c r="D122">
        <v>-14.900000000000091</v>
      </c>
      <c r="E122">
        <v>8.0999999999999091</v>
      </c>
      <c r="F122">
        <v>31.099999999999909</v>
      </c>
      <c r="G122">
        <v>54.099999999999909</v>
      </c>
      <c r="H122">
        <v>77.099999999999909</v>
      </c>
    </row>
    <row r="123" spans="1:8" x14ac:dyDescent="0.3">
      <c r="A123">
        <f ca="1">A122+Calculator!$B$25</f>
        <v>235</v>
      </c>
      <c r="B123">
        <v>-34.900000000000091</v>
      </c>
      <c r="C123">
        <v>-11.400000000000091</v>
      </c>
      <c r="D123">
        <v>12.099999999999909</v>
      </c>
      <c r="E123">
        <v>35.599999999999909</v>
      </c>
      <c r="F123">
        <v>59.099999999999909</v>
      </c>
      <c r="G123">
        <v>82.599999999999909</v>
      </c>
      <c r="H123">
        <v>106.09999999999991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8CD2E-D18D-470D-AB58-36B9941AE78B}">
  <dimension ref="A1:H123"/>
  <sheetViews>
    <sheetView topLeftCell="A103" workbookViewId="0">
      <selection activeCell="A116" sqref="A116:H123"/>
    </sheetView>
  </sheetViews>
  <sheetFormatPr defaultRowHeight="14.4" x14ac:dyDescent="0.3"/>
  <cols>
    <col min="1" max="1" width="25.6640625" customWidth="1"/>
    <col min="5" max="5" width="11" customWidth="1"/>
    <col min="8" max="8" width="11" customWidth="1"/>
  </cols>
  <sheetData>
    <row r="1" spans="1:8" x14ac:dyDescent="0.3">
      <c r="A1" s="80" t="s">
        <v>230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208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449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98</v>
      </c>
      <c r="B7" s="9" t="s">
        <v>124</v>
      </c>
      <c r="C7" s="28">
        <f>IF(Calculator!B7="Rice",Calculator!B15,IF(Calculator!B20="Rice",Calculator!B28,6.75))</f>
        <v>6.75</v>
      </c>
      <c r="D7" s="29">
        <f>IF(Calculator!B7="Rice",Calculator!B11,IF(Calculator!B20="Rice",Calculator!B24,160))</f>
        <v>160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3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4.5</v>
      </c>
      <c r="E12" s="23">
        <f>ROUND(C12*D12,2)</f>
        <v>36.5</v>
      </c>
      <c r="F12" s="16">
        <v>0</v>
      </c>
      <c r="G12" s="23">
        <f>ROUND(E12*F12,2)</f>
        <v>0</v>
      </c>
      <c r="H12" s="23">
        <f>ROUND(E12-G12,2)</f>
        <v>36.5</v>
      </c>
    </row>
    <row r="13" spans="1:8" x14ac:dyDescent="0.3">
      <c r="A13" s="14" t="s">
        <v>200</v>
      </c>
      <c r="B13" s="14" t="s">
        <v>16</v>
      </c>
      <c r="C13" s="15">
        <v>10.57</v>
      </c>
      <c r="D13" s="14">
        <v>1</v>
      </c>
      <c r="E13" s="23">
        <f>ROUND(C13*D13,2)</f>
        <v>10.57</v>
      </c>
      <c r="F13" s="16">
        <v>0</v>
      </c>
      <c r="G13" s="23">
        <f>ROUND(E13*F13,2)</f>
        <v>0</v>
      </c>
      <c r="H13" s="23">
        <f>ROUND(E13-G13,2)</f>
        <v>10.57</v>
      </c>
    </row>
    <row r="14" spans="1:8" x14ac:dyDescent="0.3">
      <c r="A14" s="14" t="s">
        <v>57</v>
      </c>
      <c r="B14" s="14" t="s">
        <v>16</v>
      </c>
      <c r="C14" s="15">
        <v>6.87</v>
      </c>
      <c r="D14" s="14">
        <v>1.3</v>
      </c>
      <c r="E14" s="23">
        <f>ROUND(C14*D14,2)</f>
        <v>8.93</v>
      </c>
      <c r="F14" s="16">
        <v>0</v>
      </c>
      <c r="G14" s="23">
        <f>ROUND(E14*F14,2)</f>
        <v>0</v>
      </c>
      <c r="H14" s="23">
        <f>ROUND(E14-G14,2)</f>
        <v>8.93</v>
      </c>
    </row>
    <row r="15" spans="1:8" x14ac:dyDescent="0.3">
      <c r="A15" s="13" t="s">
        <v>20</v>
      </c>
      <c r="C15" s="23"/>
      <c r="E15" s="23"/>
    </row>
    <row r="16" spans="1:8" x14ac:dyDescent="0.3">
      <c r="A16" s="14" t="s">
        <v>167</v>
      </c>
      <c r="B16" s="14" t="s">
        <v>21</v>
      </c>
      <c r="C16" s="15">
        <v>26</v>
      </c>
      <c r="D16" s="14">
        <v>0.5</v>
      </c>
      <c r="E16" s="23">
        <f>ROUND(C16*D16,2)</f>
        <v>13</v>
      </c>
      <c r="F16" s="16">
        <v>0</v>
      </c>
      <c r="G16" s="23">
        <f>ROUND(E16*F16,2)</f>
        <v>0</v>
      </c>
      <c r="H16" s="23">
        <f>ROUND(E16-G16,2)</f>
        <v>13</v>
      </c>
    </row>
    <row r="17" spans="1:8" x14ac:dyDescent="0.3">
      <c r="A17" s="14" t="s">
        <v>154</v>
      </c>
      <c r="B17" s="14" t="s">
        <v>21</v>
      </c>
      <c r="C17" s="15">
        <v>47.21</v>
      </c>
      <c r="D17" s="14">
        <v>0.5</v>
      </c>
      <c r="E17" s="23">
        <f>ROUND(C17*D17,2)</f>
        <v>23.61</v>
      </c>
      <c r="F17" s="16">
        <v>0</v>
      </c>
      <c r="G17" s="23">
        <f>ROUND(E17*F17,2)</f>
        <v>0</v>
      </c>
      <c r="H17" s="23">
        <f>ROUND(E17-G17,2)</f>
        <v>23.61</v>
      </c>
    </row>
    <row r="18" spans="1:8" x14ac:dyDescent="0.3">
      <c r="A18" s="14" t="s">
        <v>168</v>
      </c>
      <c r="B18" s="14" t="s">
        <v>21</v>
      </c>
      <c r="C18" s="15">
        <v>31.69</v>
      </c>
      <c r="D18" s="14">
        <v>5.77</v>
      </c>
      <c r="E18" s="23">
        <f>ROUND(C18*D18,2)</f>
        <v>182.85</v>
      </c>
      <c r="F18" s="16">
        <v>0</v>
      </c>
      <c r="G18" s="23">
        <f>ROUND(E18*F18,2)</f>
        <v>0</v>
      </c>
      <c r="H18" s="23">
        <f>ROUND(E18-G18,2)</f>
        <v>182.85</v>
      </c>
    </row>
    <row r="19" spans="1:8" x14ac:dyDescent="0.3">
      <c r="A19" s="14" t="s">
        <v>169</v>
      </c>
      <c r="B19" s="14" t="s">
        <v>26</v>
      </c>
      <c r="C19" s="15">
        <v>18</v>
      </c>
      <c r="D19" s="14">
        <v>0.75</v>
      </c>
      <c r="E19" s="23">
        <f>ROUND(C19*D19,2)</f>
        <v>13.5</v>
      </c>
      <c r="F19" s="16">
        <v>0</v>
      </c>
      <c r="G19" s="23">
        <f>ROUND(E19*F19,2)</f>
        <v>0</v>
      </c>
      <c r="H19" s="23">
        <f>ROUND(E19-G19,2)</f>
        <v>13.5</v>
      </c>
    </row>
    <row r="20" spans="1:8" x14ac:dyDescent="0.3">
      <c r="A20" s="13" t="s">
        <v>23</v>
      </c>
      <c r="C20" s="23"/>
      <c r="E20" s="23"/>
    </row>
    <row r="21" spans="1:8" x14ac:dyDescent="0.3">
      <c r="A21" s="14" t="s">
        <v>394</v>
      </c>
      <c r="B21" s="14" t="s">
        <v>18</v>
      </c>
      <c r="C21" s="15">
        <v>2.52</v>
      </c>
      <c r="D21" s="14">
        <v>10</v>
      </c>
      <c r="E21" s="23">
        <f>ROUND(C21*D21,2)</f>
        <v>25.2</v>
      </c>
      <c r="F21" s="16">
        <v>0</v>
      </c>
      <c r="G21" s="23">
        <f>ROUND(E21*F21,2)</f>
        <v>0</v>
      </c>
      <c r="H21" s="23">
        <f>ROUND(E21-G21,2)</f>
        <v>25.2</v>
      </c>
    </row>
    <row r="22" spans="1:8" x14ac:dyDescent="0.3">
      <c r="A22" s="13" t="s">
        <v>24</v>
      </c>
      <c r="C22" s="23"/>
      <c r="E22" s="23"/>
    </row>
    <row r="23" spans="1:8" x14ac:dyDescent="0.3">
      <c r="A23" s="14" t="s">
        <v>25</v>
      </c>
      <c r="B23" s="14" t="s">
        <v>18</v>
      </c>
      <c r="C23" s="15">
        <v>0.25</v>
      </c>
      <c r="D23" s="14">
        <v>80</v>
      </c>
      <c r="E23" s="23">
        <f t="shared" ref="E23:E30" si="0">ROUND(C23*D23,2)</f>
        <v>20</v>
      </c>
      <c r="F23" s="16">
        <v>0</v>
      </c>
      <c r="G23" s="23">
        <f t="shared" ref="G23:G30" si="1">ROUND(E23*F23,2)</f>
        <v>0</v>
      </c>
      <c r="H23" s="23">
        <f t="shared" ref="H23:H30" si="2">ROUND(E23-G23,2)</f>
        <v>20</v>
      </c>
    </row>
    <row r="24" spans="1:8" x14ac:dyDescent="0.3">
      <c r="A24" s="14" t="s">
        <v>138</v>
      </c>
      <c r="B24" s="14" t="s">
        <v>26</v>
      </c>
      <c r="C24" s="15">
        <v>2.72</v>
      </c>
      <c r="D24" s="14">
        <v>2</v>
      </c>
      <c r="E24" s="23">
        <f t="shared" si="0"/>
        <v>5.44</v>
      </c>
      <c r="F24" s="16">
        <v>0</v>
      </c>
      <c r="G24" s="23">
        <f t="shared" si="1"/>
        <v>0</v>
      </c>
      <c r="H24" s="23">
        <f t="shared" si="2"/>
        <v>5.44</v>
      </c>
    </row>
    <row r="25" spans="1:8" x14ac:dyDescent="0.3">
      <c r="A25" s="14" t="s">
        <v>170</v>
      </c>
      <c r="B25" s="14" t="s">
        <v>26</v>
      </c>
      <c r="C25" s="15">
        <v>17.5</v>
      </c>
      <c r="D25" s="14">
        <v>1.3</v>
      </c>
      <c r="E25" s="23">
        <f t="shared" si="0"/>
        <v>22.75</v>
      </c>
      <c r="F25" s="16">
        <v>0</v>
      </c>
      <c r="G25" s="23">
        <f t="shared" si="1"/>
        <v>0</v>
      </c>
      <c r="H25" s="23">
        <f t="shared" si="2"/>
        <v>22.75</v>
      </c>
    </row>
    <row r="26" spans="1:8" x14ac:dyDescent="0.3">
      <c r="A26" s="14" t="s">
        <v>171</v>
      </c>
      <c r="B26" s="14" t="s">
        <v>18</v>
      </c>
      <c r="C26" s="15">
        <v>7.91</v>
      </c>
      <c r="D26" s="14">
        <v>3</v>
      </c>
      <c r="E26" s="23">
        <f t="shared" si="0"/>
        <v>23.73</v>
      </c>
      <c r="F26" s="16">
        <v>0</v>
      </c>
      <c r="G26" s="23">
        <f t="shared" si="1"/>
        <v>0</v>
      </c>
      <c r="H26" s="23">
        <f t="shared" si="2"/>
        <v>23.73</v>
      </c>
    </row>
    <row r="27" spans="1:8" x14ac:dyDescent="0.3">
      <c r="A27" s="14" t="s">
        <v>209</v>
      </c>
      <c r="B27" s="14" t="s">
        <v>18</v>
      </c>
      <c r="C27" s="15">
        <v>0.88</v>
      </c>
      <c r="D27" s="14">
        <v>31</v>
      </c>
      <c r="E27" s="23">
        <f t="shared" si="0"/>
        <v>27.28</v>
      </c>
      <c r="F27" s="16">
        <v>0</v>
      </c>
      <c r="G27" s="23">
        <f t="shared" si="1"/>
        <v>0</v>
      </c>
      <c r="H27" s="23">
        <f t="shared" si="2"/>
        <v>27.28</v>
      </c>
    </row>
    <row r="28" spans="1:8" x14ac:dyDescent="0.3">
      <c r="A28" s="14" t="s">
        <v>203</v>
      </c>
      <c r="B28" s="14" t="s">
        <v>18</v>
      </c>
      <c r="C28" s="15">
        <v>8.1300000000000008</v>
      </c>
      <c r="D28" s="14">
        <v>1</v>
      </c>
      <c r="E28" s="23">
        <f t="shared" si="0"/>
        <v>8.1300000000000008</v>
      </c>
      <c r="F28" s="16">
        <v>0</v>
      </c>
      <c r="G28" s="23">
        <f t="shared" si="1"/>
        <v>0</v>
      </c>
      <c r="H28" s="23">
        <f t="shared" si="2"/>
        <v>8.1300000000000008</v>
      </c>
    </row>
    <row r="29" spans="1:8" x14ac:dyDescent="0.3">
      <c r="A29" s="14" t="s">
        <v>174</v>
      </c>
      <c r="B29" s="14" t="s">
        <v>18</v>
      </c>
      <c r="C29" s="15">
        <v>19.5</v>
      </c>
      <c r="D29" s="14">
        <v>0.75</v>
      </c>
      <c r="E29" s="23">
        <f t="shared" si="0"/>
        <v>14.63</v>
      </c>
      <c r="F29" s="16">
        <v>0</v>
      </c>
      <c r="G29" s="23">
        <f t="shared" si="1"/>
        <v>0</v>
      </c>
      <c r="H29" s="23">
        <f t="shared" si="2"/>
        <v>14.63</v>
      </c>
    </row>
    <row r="30" spans="1:8" x14ac:dyDescent="0.3">
      <c r="A30" s="14" t="s">
        <v>172</v>
      </c>
      <c r="B30" s="14" t="s">
        <v>18</v>
      </c>
      <c r="C30" s="15">
        <v>45.96</v>
      </c>
      <c r="D30" s="14">
        <v>0.25</v>
      </c>
      <c r="E30" s="23">
        <f t="shared" si="0"/>
        <v>11.49</v>
      </c>
      <c r="F30" s="16">
        <v>0</v>
      </c>
      <c r="G30" s="23">
        <f t="shared" si="1"/>
        <v>0</v>
      </c>
      <c r="H30" s="23">
        <f t="shared" si="2"/>
        <v>11.49</v>
      </c>
    </row>
    <row r="31" spans="1:8" x14ac:dyDescent="0.3">
      <c r="A31" s="13" t="s">
        <v>27</v>
      </c>
      <c r="C31" s="23"/>
      <c r="E31" s="23"/>
    </row>
    <row r="32" spans="1:8" x14ac:dyDescent="0.3">
      <c r="A32" s="14" t="s">
        <v>421</v>
      </c>
      <c r="B32" s="14" t="s">
        <v>18</v>
      </c>
      <c r="C32" s="15">
        <v>1.1299999999999999</v>
      </c>
      <c r="D32" s="14">
        <v>8</v>
      </c>
      <c r="E32" s="23">
        <f>ROUND(C32*D32,2)</f>
        <v>9.0399999999999991</v>
      </c>
      <c r="F32" s="16">
        <v>0</v>
      </c>
      <c r="G32" s="23">
        <f>ROUND(E32*F32,2)</f>
        <v>0</v>
      </c>
      <c r="H32" s="23">
        <f>ROUND(E32-G32,2)</f>
        <v>9.0399999999999991</v>
      </c>
    </row>
    <row r="33" spans="1:8" x14ac:dyDescent="0.3">
      <c r="A33" s="14" t="s">
        <v>450</v>
      </c>
      <c r="B33" s="14" t="s">
        <v>18</v>
      </c>
      <c r="C33" s="15">
        <v>3.02</v>
      </c>
      <c r="D33" s="14">
        <v>0.6</v>
      </c>
      <c r="E33" s="23">
        <f>ROUND(C33*D33,2)</f>
        <v>1.81</v>
      </c>
      <c r="F33" s="16">
        <v>0</v>
      </c>
      <c r="G33" s="23">
        <f>ROUND(E33*F33,2)</f>
        <v>0</v>
      </c>
      <c r="H33" s="23">
        <f>ROUND(E33-G33,2)</f>
        <v>1.81</v>
      </c>
    </row>
    <row r="34" spans="1:8" x14ac:dyDescent="0.3">
      <c r="A34" s="13" t="s">
        <v>33</v>
      </c>
      <c r="C34" s="23"/>
      <c r="E34" s="23"/>
    </row>
    <row r="35" spans="1:8" x14ac:dyDescent="0.3">
      <c r="A35" s="14" t="s">
        <v>210</v>
      </c>
      <c r="B35" s="14" t="s">
        <v>29</v>
      </c>
      <c r="C35" s="15">
        <v>1.4</v>
      </c>
      <c r="D35" s="14">
        <v>77</v>
      </c>
      <c r="E35" s="23">
        <f>ROUND(C35*D35,2)</f>
        <v>107.8</v>
      </c>
      <c r="F35" s="16">
        <v>0</v>
      </c>
      <c r="G35" s="23">
        <f>ROUND(E35*F35,2)</f>
        <v>0</v>
      </c>
      <c r="H35" s="23">
        <f>ROUND(E35-G35,2)</f>
        <v>107.8</v>
      </c>
    </row>
    <row r="36" spans="1:8" x14ac:dyDescent="0.3">
      <c r="A36" s="14" t="s">
        <v>177</v>
      </c>
      <c r="B36" s="14" t="s">
        <v>178</v>
      </c>
      <c r="C36" s="15">
        <v>0.28999999999999998</v>
      </c>
      <c r="D36" s="14">
        <v>77</v>
      </c>
      <c r="E36" s="23">
        <f>ROUND(C36*D36,2)</f>
        <v>22.33</v>
      </c>
      <c r="F36" s="16">
        <v>0</v>
      </c>
      <c r="G36" s="23">
        <f>ROUND(E36*F36,2)</f>
        <v>0</v>
      </c>
      <c r="H36" s="23">
        <f>ROUND(E36-G36,2)</f>
        <v>22.33</v>
      </c>
    </row>
    <row r="37" spans="1:8" x14ac:dyDescent="0.3">
      <c r="A37" s="13" t="s">
        <v>114</v>
      </c>
      <c r="C37" s="23"/>
      <c r="E37" s="23"/>
    </row>
    <row r="38" spans="1:8" x14ac:dyDescent="0.3">
      <c r="A38" s="14" t="s">
        <v>180</v>
      </c>
      <c r="B38" s="14" t="s">
        <v>26</v>
      </c>
      <c r="C38" s="15">
        <v>5</v>
      </c>
      <c r="D38" s="14">
        <v>0.5</v>
      </c>
      <c r="E38" s="23">
        <f>ROUND(C38*D38,2)</f>
        <v>2.5</v>
      </c>
      <c r="F38" s="16">
        <v>0</v>
      </c>
      <c r="G38" s="23">
        <f>ROUND(E38*F38,2)</f>
        <v>0</v>
      </c>
      <c r="H38" s="23">
        <f>ROUND(E38-G38,2)</f>
        <v>2.5</v>
      </c>
    </row>
    <row r="39" spans="1:8" x14ac:dyDescent="0.3">
      <c r="A39" s="14" t="s">
        <v>181</v>
      </c>
      <c r="B39" s="14" t="s">
        <v>26</v>
      </c>
      <c r="C39" s="15">
        <v>1.34</v>
      </c>
      <c r="D39" s="14">
        <v>0.5</v>
      </c>
      <c r="E39" s="23">
        <f>ROUND(C39*D39,2)</f>
        <v>0.67</v>
      </c>
      <c r="F39" s="16">
        <v>0</v>
      </c>
      <c r="G39" s="23">
        <f>ROUND(E39*F39,2)</f>
        <v>0</v>
      </c>
      <c r="H39" s="23">
        <f>ROUND(E39-G39,2)</f>
        <v>0.67</v>
      </c>
    </row>
    <row r="40" spans="1:8" x14ac:dyDescent="0.3">
      <c r="A40" s="14" t="s">
        <v>183</v>
      </c>
      <c r="B40" s="14" t="s">
        <v>26</v>
      </c>
      <c r="C40" s="15">
        <v>2.86</v>
      </c>
      <c r="D40" s="14">
        <v>4</v>
      </c>
      <c r="E40" s="23">
        <f>ROUND(C40*D40,2)</f>
        <v>11.44</v>
      </c>
      <c r="F40" s="16">
        <v>0</v>
      </c>
      <c r="G40" s="23">
        <f>ROUND(E40*F40,2)</f>
        <v>0</v>
      </c>
      <c r="H40" s="23">
        <f>ROUND(E40-G40,2)</f>
        <v>11.44</v>
      </c>
    </row>
    <row r="41" spans="1:8" x14ac:dyDescent="0.3">
      <c r="A41" s="14" t="s">
        <v>182</v>
      </c>
      <c r="B41" s="14" t="s">
        <v>26</v>
      </c>
      <c r="C41" s="15">
        <v>6.88</v>
      </c>
      <c r="D41" s="14">
        <v>0.25</v>
      </c>
      <c r="E41" s="23">
        <f>ROUND(C41*D41,2)</f>
        <v>1.72</v>
      </c>
      <c r="F41" s="16">
        <v>0</v>
      </c>
      <c r="G41" s="23">
        <f>ROUND(E41*F41,2)</f>
        <v>0</v>
      </c>
      <c r="H41" s="23">
        <f>ROUND(E41-G41,2)</f>
        <v>1.72</v>
      </c>
    </row>
    <row r="42" spans="1:8" x14ac:dyDescent="0.3">
      <c r="A42" s="14" t="s">
        <v>115</v>
      </c>
      <c r="B42" s="14" t="s">
        <v>26</v>
      </c>
      <c r="C42" s="15">
        <v>3.3</v>
      </c>
      <c r="D42" s="14">
        <v>0.1</v>
      </c>
      <c r="E42" s="23">
        <f>ROUND(C42*D42,2)</f>
        <v>0.33</v>
      </c>
      <c r="F42" s="16">
        <v>0</v>
      </c>
      <c r="G42" s="23">
        <f>ROUND(E42*F42,2)</f>
        <v>0</v>
      </c>
      <c r="H42" s="23">
        <f>ROUND(E42-G42,2)</f>
        <v>0.33</v>
      </c>
    </row>
    <row r="43" spans="1:8" x14ac:dyDescent="0.3">
      <c r="A43" s="13" t="s">
        <v>61</v>
      </c>
      <c r="C43" s="23"/>
      <c r="E43" s="23"/>
    </row>
    <row r="44" spans="1:8" x14ac:dyDescent="0.3">
      <c r="A44" s="14" t="s">
        <v>184</v>
      </c>
      <c r="B44" s="14" t="s">
        <v>21</v>
      </c>
      <c r="C44" s="15">
        <v>8</v>
      </c>
      <c r="D44" s="14">
        <v>6.77</v>
      </c>
      <c r="E44" s="23">
        <f>ROUND(C44*D44,2)</f>
        <v>54.16</v>
      </c>
      <c r="F44" s="16">
        <v>0</v>
      </c>
      <c r="G44" s="23">
        <f>ROUND(E44*F44,2)</f>
        <v>0</v>
      </c>
      <c r="H44" s="23">
        <f>ROUND(E44-G44,2)</f>
        <v>54.16</v>
      </c>
    </row>
    <row r="45" spans="1:8" x14ac:dyDescent="0.3">
      <c r="A45" s="13" t="s">
        <v>131</v>
      </c>
      <c r="C45" s="23"/>
      <c r="E45" s="23"/>
    </row>
    <row r="46" spans="1:8" x14ac:dyDescent="0.3">
      <c r="A46" s="14" t="s">
        <v>185</v>
      </c>
      <c r="B46" s="14" t="s">
        <v>124</v>
      </c>
      <c r="C46" s="15">
        <v>0.35</v>
      </c>
      <c r="D46" s="14">
        <v>156</v>
      </c>
      <c r="E46" s="23">
        <f>ROUND(C46*D46,2)</f>
        <v>54.6</v>
      </c>
      <c r="F46" s="16">
        <v>0</v>
      </c>
      <c r="G46" s="23">
        <f>ROUND(E46*F46,2)</f>
        <v>0</v>
      </c>
      <c r="H46" s="23">
        <f>ROUND(E46-G46,2)</f>
        <v>54.6</v>
      </c>
    </row>
    <row r="47" spans="1:8" x14ac:dyDescent="0.3">
      <c r="A47" s="13" t="s">
        <v>186</v>
      </c>
      <c r="C47" s="23"/>
      <c r="E47" s="23"/>
    </row>
    <row r="48" spans="1:8" x14ac:dyDescent="0.3">
      <c r="A48" s="14" t="s">
        <v>187</v>
      </c>
      <c r="B48" s="14" t="s">
        <v>124</v>
      </c>
      <c r="C48" s="15">
        <v>0.4</v>
      </c>
      <c r="D48" s="14">
        <v>156</v>
      </c>
      <c r="E48" s="23">
        <f>ROUND(C48*D48,2)</f>
        <v>62.4</v>
      </c>
      <c r="F48" s="16">
        <v>0</v>
      </c>
      <c r="G48" s="23">
        <f>ROUND(E48*F48,2)</f>
        <v>0</v>
      </c>
      <c r="H48" s="23">
        <f>ROUND(E48-G48,2)</f>
        <v>62.4</v>
      </c>
    </row>
    <row r="49" spans="1:8" x14ac:dyDescent="0.3">
      <c r="A49" s="13" t="s">
        <v>99</v>
      </c>
      <c r="C49" s="23"/>
      <c r="E49" s="23"/>
    </row>
    <row r="50" spans="1:8" x14ac:dyDescent="0.3">
      <c r="A50" s="14" t="s">
        <v>188</v>
      </c>
      <c r="B50" s="14" t="s">
        <v>48</v>
      </c>
      <c r="C50" s="15">
        <v>4.5</v>
      </c>
      <c r="D50" s="14">
        <v>1</v>
      </c>
      <c r="E50" s="23">
        <f>ROUND(C50*D50,2)</f>
        <v>4.5</v>
      </c>
      <c r="F50" s="16">
        <v>0</v>
      </c>
      <c r="G50" s="23">
        <f>ROUND(E50*F50,2)</f>
        <v>0</v>
      </c>
      <c r="H50" s="23">
        <f>ROUND(E50-G50,2)</f>
        <v>4.5</v>
      </c>
    </row>
    <row r="51" spans="1:8" x14ac:dyDescent="0.3">
      <c r="A51" s="13" t="s">
        <v>116</v>
      </c>
      <c r="C51" s="23"/>
      <c r="E51" s="23"/>
    </row>
    <row r="52" spans="1:8" x14ac:dyDescent="0.3">
      <c r="A52" s="14" t="s">
        <v>189</v>
      </c>
      <c r="B52" s="14" t="s">
        <v>48</v>
      </c>
      <c r="C52" s="15">
        <v>8</v>
      </c>
      <c r="D52" s="14">
        <v>1</v>
      </c>
      <c r="E52" s="23">
        <f>ROUND(C52*D52,2)</f>
        <v>8</v>
      </c>
      <c r="F52" s="16">
        <v>0</v>
      </c>
      <c r="G52" s="23">
        <f>ROUND(E52*F52,2)</f>
        <v>0</v>
      </c>
      <c r="H52" s="23">
        <f>ROUND(E52-G52,2)</f>
        <v>8</v>
      </c>
    </row>
    <row r="53" spans="1:8" x14ac:dyDescent="0.3">
      <c r="A53" s="13" t="s">
        <v>118</v>
      </c>
      <c r="C53" s="23"/>
      <c r="E53" s="23"/>
    </row>
    <row r="54" spans="1:8" x14ac:dyDescent="0.3">
      <c r="A54" s="14" t="s">
        <v>119</v>
      </c>
      <c r="B54" s="14" t="s">
        <v>48</v>
      </c>
      <c r="C54" s="15">
        <v>10</v>
      </c>
      <c r="D54" s="14">
        <v>0.33300000000000002</v>
      </c>
      <c r="E54" s="23">
        <f>ROUND(C54*D54,2)</f>
        <v>3.33</v>
      </c>
      <c r="F54" s="16">
        <v>0</v>
      </c>
      <c r="G54" s="23">
        <f>ROUND(E54*F54,2)</f>
        <v>0</v>
      </c>
      <c r="H54" s="23">
        <f>ROUND(E54-G54,2)</f>
        <v>3.33</v>
      </c>
    </row>
    <row r="55" spans="1:8" x14ac:dyDescent="0.3">
      <c r="A55" s="13" t="s">
        <v>37</v>
      </c>
      <c r="C55" s="23"/>
      <c r="E55" s="23"/>
    </row>
    <row r="56" spans="1:8" x14ac:dyDescent="0.3">
      <c r="A56" s="14" t="s">
        <v>38</v>
      </c>
      <c r="B56" s="14" t="s">
        <v>39</v>
      </c>
      <c r="C56" s="15">
        <v>17.940000000000001</v>
      </c>
      <c r="D56" s="14">
        <v>0.54759999999999998</v>
      </c>
      <c r="E56" s="23">
        <f>ROUND(C56*D56,2)</f>
        <v>9.82</v>
      </c>
      <c r="F56" s="16">
        <v>0</v>
      </c>
      <c r="G56" s="23">
        <f>ROUND(E56*F56,2)</f>
        <v>0</v>
      </c>
      <c r="H56" s="23">
        <f>ROUND(E56-G56,2)</f>
        <v>9.82</v>
      </c>
    </row>
    <row r="57" spans="1:8" x14ac:dyDescent="0.3">
      <c r="A57" s="14" t="s">
        <v>134</v>
      </c>
      <c r="B57" s="14" t="s">
        <v>39</v>
      </c>
      <c r="C57" s="15">
        <v>17.940000000000001</v>
      </c>
      <c r="D57" s="14">
        <v>0.12690000000000001</v>
      </c>
      <c r="E57" s="23">
        <f>ROUND(C57*D57,2)</f>
        <v>2.2799999999999998</v>
      </c>
      <c r="F57" s="16">
        <v>0</v>
      </c>
      <c r="G57" s="23">
        <f>ROUND(E57*F57,2)</f>
        <v>0</v>
      </c>
      <c r="H57" s="23">
        <f>ROUND(E57-G57,2)</f>
        <v>2.2799999999999998</v>
      </c>
    </row>
    <row r="58" spans="1:8" x14ac:dyDescent="0.3">
      <c r="A58" s="13" t="s">
        <v>40</v>
      </c>
      <c r="C58" s="23"/>
      <c r="E58" s="23"/>
    </row>
    <row r="59" spans="1:8" x14ac:dyDescent="0.3">
      <c r="A59" s="14" t="s">
        <v>41</v>
      </c>
      <c r="B59" s="14" t="s">
        <v>39</v>
      </c>
      <c r="C59" s="15">
        <v>9.06</v>
      </c>
      <c r="D59" s="14">
        <v>3.5249999999999999</v>
      </c>
      <c r="E59" s="23">
        <f>ROUND(C59*D59,2)</f>
        <v>31.94</v>
      </c>
      <c r="F59" s="16">
        <v>0</v>
      </c>
      <c r="G59" s="23">
        <f>ROUND(E59*F59,2)</f>
        <v>0</v>
      </c>
      <c r="H59" s="23">
        <f>ROUND(E59-G59,2)</f>
        <v>31.94</v>
      </c>
    </row>
    <row r="60" spans="1:8" x14ac:dyDescent="0.3">
      <c r="A60" s="13" t="s">
        <v>43</v>
      </c>
      <c r="C60" s="23"/>
      <c r="E60" s="23"/>
    </row>
    <row r="61" spans="1:8" x14ac:dyDescent="0.3">
      <c r="A61" s="14" t="s">
        <v>41</v>
      </c>
      <c r="B61" s="14" t="s">
        <v>39</v>
      </c>
      <c r="C61" s="15">
        <v>9.06</v>
      </c>
      <c r="D61" s="14">
        <v>0.25</v>
      </c>
      <c r="E61" s="23">
        <f>ROUND(C61*D61,2)</f>
        <v>2.27</v>
      </c>
      <c r="F61" s="16">
        <v>0</v>
      </c>
      <c r="G61" s="23">
        <f>ROUND(E61*F61,2)</f>
        <v>0</v>
      </c>
      <c r="H61" s="23">
        <f>ROUND(E61-G61,2)</f>
        <v>2.27</v>
      </c>
    </row>
    <row r="62" spans="1:8" x14ac:dyDescent="0.3">
      <c r="A62" s="14" t="s">
        <v>42</v>
      </c>
      <c r="B62" s="14" t="s">
        <v>39</v>
      </c>
      <c r="C62" s="15">
        <v>9.06</v>
      </c>
      <c r="D62" s="14">
        <v>7.8600000000000003E-2</v>
      </c>
      <c r="E62" s="23">
        <f>ROUND(C62*D62,2)</f>
        <v>0.71</v>
      </c>
      <c r="F62" s="16">
        <v>0</v>
      </c>
      <c r="G62" s="23">
        <f>ROUND(E62*F62,2)</f>
        <v>0</v>
      </c>
      <c r="H62" s="23">
        <f>ROUND(E62-G62,2)</f>
        <v>0.71</v>
      </c>
    </row>
    <row r="63" spans="1:8" x14ac:dyDescent="0.3">
      <c r="A63" s="13" t="s">
        <v>100</v>
      </c>
      <c r="C63" s="23"/>
      <c r="E63" s="23"/>
    </row>
    <row r="64" spans="1:8" x14ac:dyDescent="0.3">
      <c r="A64" s="14" t="s">
        <v>41</v>
      </c>
      <c r="B64" s="14" t="s">
        <v>39</v>
      </c>
      <c r="C64" s="15">
        <v>9.06</v>
      </c>
      <c r="D64" s="14">
        <v>1.5</v>
      </c>
      <c r="E64" s="23">
        <f>ROUND(C64*D64,2)</f>
        <v>13.59</v>
      </c>
      <c r="F64" s="16">
        <v>0</v>
      </c>
      <c r="G64" s="23">
        <f>ROUND(E64*F64,2)</f>
        <v>0</v>
      </c>
      <c r="H64" s="23">
        <f>ROUND(E64-G64,2)</f>
        <v>13.59</v>
      </c>
    </row>
    <row r="65" spans="1:8" x14ac:dyDescent="0.3">
      <c r="A65" s="14" t="s">
        <v>44</v>
      </c>
      <c r="B65" s="14" t="s">
        <v>39</v>
      </c>
      <c r="C65" s="15">
        <v>17.95</v>
      </c>
      <c r="D65" s="14">
        <v>0.49480000000000002</v>
      </c>
      <c r="E65" s="23">
        <f>ROUND(C65*D65,2)</f>
        <v>8.8800000000000008</v>
      </c>
      <c r="F65" s="16">
        <v>0</v>
      </c>
      <c r="G65" s="23">
        <f>ROUND(E65*F65,2)</f>
        <v>0</v>
      </c>
      <c r="H65" s="23">
        <f>ROUND(E65-G65,2)</f>
        <v>8.8800000000000008</v>
      </c>
    </row>
    <row r="66" spans="1:8" x14ac:dyDescent="0.3">
      <c r="A66" s="13" t="s">
        <v>45</v>
      </c>
      <c r="C66" s="23"/>
      <c r="E66" s="23"/>
    </row>
    <row r="67" spans="1:8" x14ac:dyDescent="0.3">
      <c r="A67" s="14" t="s">
        <v>38</v>
      </c>
      <c r="B67" s="14" t="s">
        <v>19</v>
      </c>
      <c r="C67" s="15">
        <v>3.44</v>
      </c>
      <c r="D67" s="14">
        <v>7.6210000000000004</v>
      </c>
      <c r="E67" s="23">
        <f>ROUND(C67*D67,2)</f>
        <v>26.22</v>
      </c>
      <c r="F67" s="16">
        <v>0</v>
      </c>
      <c r="G67" s="23">
        <f>ROUND(E67*F67,2)</f>
        <v>0</v>
      </c>
      <c r="H67" s="23">
        <f>ROUND(E67-G67,2)</f>
        <v>26.22</v>
      </c>
    </row>
    <row r="68" spans="1:8" x14ac:dyDescent="0.3">
      <c r="A68" s="14" t="s">
        <v>134</v>
      </c>
      <c r="B68" s="14" t="s">
        <v>19</v>
      </c>
      <c r="C68" s="15">
        <v>3.44</v>
      </c>
      <c r="D68" s="14">
        <v>2.7765</v>
      </c>
      <c r="E68" s="23">
        <f>ROUND(C68*D68,2)</f>
        <v>9.5500000000000007</v>
      </c>
      <c r="F68" s="16">
        <v>0</v>
      </c>
      <c r="G68" s="23">
        <f>ROUND(E68*F68,2)</f>
        <v>0</v>
      </c>
      <c r="H68" s="23">
        <f>ROUND(E68-G68,2)</f>
        <v>9.5500000000000007</v>
      </c>
    </row>
    <row r="69" spans="1:8" x14ac:dyDescent="0.3">
      <c r="A69" s="14" t="s">
        <v>190</v>
      </c>
      <c r="B69" s="14" t="s">
        <v>19</v>
      </c>
      <c r="C69" s="15">
        <v>3.44</v>
      </c>
      <c r="D69" s="14">
        <v>26.8827</v>
      </c>
      <c r="E69" s="23">
        <f>ROUND(C69*D69,2)</f>
        <v>92.48</v>
      </c>
      <c r="F69" s="16">
        <v>0</v>
      </c>
      <c r="G69" s="23">
        <f>ROUND(E69*F69,2)</f>
        <v>0</v>
      </c>
      <c r="H69" s="23">
        <f>ROUND(E69-G69,2)</f>
        <v>92.48</v>
      </c>
    </row>
    <row r="70" spans="1:8" x14ac:dyDescent="0.3">
      <c r="A70" s="13" t="s">
        <v>47</v>
      </c>
      <c r="C70" s="23"/>
      <c r="E70" s="23"/>
    </row>
    <row r="71" spans="1:8" x14ac:dyDescent="0.3">
      <c r="A71" s="14" t="s">
        <v>42</v>
      </c>
      <c r="B71" s="14" t="s">
        <v>48</v>
      </c>
      <c r="C71" s="15">
        <v>10.61</v>
      </c>
      <c r="D71" s="14">
        <v>1</v>
      </c>
      <c r="E71" s="23">
        <f>ROUND(C71*D71,2)</f>
        <v>10.61</v>
      </c>
      <c r="F71" s="16">
        <v>0</v>
      </c>
      <c r="G71" s="23">
        <f>ROUND(E71*F71,2)</f>
        <v>0</v>
      </c>
      <c r="H71" s="23">
        <f t="shared" ref="H71:H77" si="3">ROUND(E71-G71,2)</f>
        <v>10.61</v>
      </c>
    </row>
    <row r="72" spans="1:8" x14ac:dyDescent="0.3">
      <c r="A72" s="14" t="s">
        <v>38</v>
      </c>
      <c r="B72" s="14" t="s">
        <v>48</v>
      </c>
      <c r="C72" s="15">
        <v>5.51</v>
      </c>
      <c r="D72" s="14">
        <v>1</v>
      </c>
      <c r="E72" s="23">
        <f>ROUND(C72*D72,2)</f>
        <v>5.51</v>
      </c>
      <c r="F72" s="16">
        <v>0</v>
      </c>
      <c r="G72" s="23">
        <f>ROUND(E72*F72,2)</f>
        <v>0</v>
      </c>
      <c r="H72" s="23">
        <f t="shared" si="3"/>
        <v>5.51</v>
      </c>
    </row>
    <row r="73" spans="1:8" x14ac:dyDescent="0.3">
      <c r="A73" s="14" t="s">
        <v>134</v>
      </c>
      <c r="B73" s="14" t="s">
        <v>48</v>
      </c>
      <c r="C73" s="15">
        <v>7.4</v>
      </c>
      <c r="D73" s="14">
        <v>1</v>
      </c>
      <c r="E73" s="23">
        <f>ROUND(C73*D73,2)</f>
        <v>7.4</v>
      </c>
      <c r="F73" s="16">
        <v>0</v>
      </c>
      <c r="G73" s="23">
        <f>ROUND(E73*F73,2)</f>
        <v>0</v>
      </c>
      <c r="H73" s="23">
        <f t="shared" si="3"/>
        <v>7.4</v>
      </c>
    </row>
    <row r="74" spans="1:8" x14ac:dyDescent="0.3">
      <c r="A74" s="14" t="s">
        <v>190</v>
      </c>
      <c r="B74" s="14" t="s">
        <v>48</v>
      </c>
      <c r="C74" s="15">
        <v>14.31</v>
      </c>
      <c r="D74" s="14">
        <v>1</v>
      </c>
      <c r="E74" s="23">
        <f>ROUND(C74*D74,2)</f>
        <v>14.31</v>
      </c>
      <c r="F74" s="16">
        <v>0</v>
      </c>
      <c r="G74" s="23">
        <f>ROUND(E74*F74,2)</f>
        <v>0</v>
      </c>
      <c r="H74" s="23">
        <f t="shared" si="3"/>
        <v>14.31</v>
      </c>
    </row>
    <row r="75" spans="1:8" x14ac:dyDescent="0.3">
      <c r="A75" s="9" t="s">
        <v>49</v>
      </c>
      <c r="B75" s="9" t="s">
        <v>48</v>
      </c>
      <c r="C75" s="10">
        <v>32.380000000000003</v>
      </c>
      <c r="D75" s="9">
        <v>1</v>
      </c>
      <c r="E75" s="22">
        <f>ROUND(C75*D75,2)</f>
        <v>32.380000000000003</v>
      </c>
      <c r="F75" s="11">
        <v>0</v>
      </c>
      <c r="G75" s="22">
        <f>ROUND(E75*F75,2)</f>
        <v>0</v>
      </c>
      <c r="H75" s="22">
        <f t="shared" si="3"/>
        <v>32.380000000000003</v>
      </c>
    </row>
    <row r="76" spans="1:8" x14ac:dyDescent="0.3">
      <c r="A76" s="7" t="s">
        <v>50</v>
      </c>
      <c r="C76" s="23"/>
      <c r="E76" s="23">
        <f>SUM(E12:E75)</f>
        <v>1060.1900000000003</v>
      </c>
      <c r="G76" s="12">
        <f>SUM(G12:G75)</f>
        <v>0</v>
      </c>
      <c r="H76" s="12">
        <f t="shared" si="3"/>
        <v>1060.19</v>
      </c>
    </row>
    <row r="77" spans="1:8" x14ac:dyDescent="0.3">
      <c r="A77" s="7" t="s">
        <v>51</v>
      </c>
      <c r="C77" s="23"/>
      <c r="E77" s="23">
        <f>+E8-E76</f>
        <v>19.809999999999718</v>
      </c>
      <c r="G77" s="12">
        <f>+G8-G76</f>
        <v>0</v>
      </c>
      <c r="H77" s="12">
        <f t="shared" si="3"/>
        <v>19.809999999999999</v>
      </c>
    </row>
    <row r="78" spans="1:8" x14ac:dyDescent="0.3">
      <c r="A78" t="s">
        <v>12</v>
      </c>
      <c r="C78" s="23"/>
      <c r="E78" s="23"/>
    </row>
    <row r="79" spans="1:8" x14ac:dyDescent="0.3">
      <c r="A79" s="7" t="s">
        <v>52</v>
      </c>
      <c r="C79" s="23"/>
      <c r="E79" s="23"/>
    </row>
    <row r="80" spans="1:8" x14ac:dyDescent="0.3">
      <c r="A80" s="14" t="s">
        <v>42</v>
      </c>
      <c r="B80" s="14" t="s">
        <v>48</v>
      </c>
      <c r="C80" s="15">
        <v>29.62</v>
      </c>
      <c r="D80" s="14">
        <v>1</v>
      </c>
      <c r="E80" s="23">
        <f>ROUND(C80*D80,2)</f>
        <v>29.62</v>
      </c>
      <c r="F80" s="16">
        <v>0</v>
      </c>
      <c r="G80" s="23">
        <f>ROUND(E80*F80,2)</f>
        <v>0</v>
      </c>
      <c r="H80" s="23">
        <f t="shared" ref="H80:H86" si="4">ROUND(E80-G80,2)</f>
        <v>29.62</v>
      </c>
    </row>
    <row r="81" spans="1:8" x14ac:dyDescent="0.3">
      <c r="A81" s="14" t="s">
        <v>38</v>
      </c>
      <c r="B81" s="14" t="s">
        <v>48</v>
      </c>
      <c r="C81" s="15">
        <v>42.54</v>
      </c>
      <c r="D81" s="14">
        <v>1</v>
      </c>
      <c r="E81" s="23">
        <f>ROUND(C81*D81,2)</f>
        <v>42.54</v>
      </c>
      <c r="F81" s="16">
        <v>0</v>
      </c>
      <c r="G81" s="23">
        <f>ROUND(E81*F81,2)</f>
        <v>0</v>
      </c>
      <c r="H81" s="23">
        <f t="shared" si="4"/>
        <v>42.54</v>
      </c>
    </row>
    <row r="82" spans="1:8" x14ac:dyDescent="0.3">
      <c r="A82" s="14" t="s">
        <v>134</v>
      </c>
      <c r="B82" s="14" t="s">
        <v>48</v>
      </c>
      <c r="C82" s="15">
        <v>35.450000000000003</v>
      </c>
      <c r="D82" s="14">
        <v>1</v>
      </c>
      <c r="E82" s="23">
        <f>ROUND(C82*D82,2)</f>
        <v>35.450000000000003</v>
      </c>
      <c r="F82" s="16">
        <v>0</v>
      </c>
      <c r="G82" s="23">
        <f>ROUND(E82*F82,2)</f>
        <v>0</v>
      </c>
      <c r="H82" s="23">
        <f t="shared" si="4"/>
        <v>35.450000000000003</v>
      </c>
    </row>
    <row r="83" spans="1:8" x14ac:dyDescent="0.3">
      <c r="A83" s="9" t="s">
        <v>190</v>
      </c>
      <c r="B83" s="9" t="s">
        <v>48</v>
      </c>
      <c r="C83" s="10">
        <v>59.44</v>
      </c>
      <c r="D83" s="9">
        <v>1</v>
      </c>
      <c r="E83" s="22">
        <f>ROUND(C83*D83,2)</f>
        <v>59.44</v>
      </c>
      <c r="F83" s="11">
        <v>0</v>
      </c>
      <c r="G83" s="22">
        <f>ROUND(E83*F83,2)</f>
        <v>0</v>
      </c>
      <c r="H83" s="22">
        <f t="shared" si="4"/>
        <v>59.44</v>
      </c>
    </row>
    <row r="84" spans="1:8" x14ac:dyDescent="0.3">
      <c r="A84" s="7" t="s">
        <v>53</v>
      </c>
      <c r="C84" s="23"/>
      <c r="E84" s="23">
        <f>SUM(E80:E83)</f>
        <v>167.05</v>
      </c>
      <c r="G84" s="12">
        <f>SUM(G80:G83)</f>
        <v>0</v>
      </c>
      <c r="H84" s="12">
        <f t="shared" si="4"/>
        <v>167.05</v>
      </c>
    </row>
    <row r="85" spans="1:8" x14ac:dyDescent="0.3">
      <c r="A85" s="7" t="s">
        <v>54</v>
      </c>
      <c r="C85" s="23"/>
      <c r="E85" s="23">
        <f>+E76+E84</f>
        <v>1227.2400000000002</v>
      </c>
      <c r="G85" s="12">
        <f>+G76+G84</f>
        <v>0</v>
      </c>
      <c r="H85" s="12">
        <f t="shared" si="4"/>
        <v>1227.24</v>
      </c>
    </row>
    <row r="86" spans="1:8" x14ac:dyDescent="0.3">
      <c r="A86" s="7" t="s">
        <v>55</v>
      </c>
      <c r="C86" s="23"/>
      <c r="E86" s="23">
        <f>+E8-E85</f>
        <v>-147.24000000000024</v>
      </c>
      <c r="G86" s="12">
        <f>+G8-G85</f>
        <v>0</v>
      </c>
      <c r="H86" s="12">
        <f t="shared" si="4"/>
        <v>-147.24</v>
      </c>
    </row>
    <row r="87" spans="1:8" x14ac:dyDescent="0.3">
      <c r="A87" t="s">
        <v>120</v>
      </c>
      <c r="C87" s="23"/>
      <c r="E87" s="23"/>
    </row>
    <row r="88" spans="1:8" x14ac:dyDescent="0.3">
      <c r="A88" t="s">
        <v>425</v>
      </c>
      <c r="C88" s="23"/>
      <c r="E88" s="23"/>
    </row>
    <row r="89" spans="1:8" x14ac:dyDescent="0.3">
      <c r="A89" s="7" t="s">
        <v>121</v>
      </c>
      <c r="C89" s="23"/>
      <c r="E89" s="23"/>
    </row>
    <row r="90" spans="1:8" x14ac:dyDescent="0.3">
      <c r="A90" s="7" t="s">
        <v>122</v>
      </c>
      <c r="C90" s="23"/>
      <c r="E90" s="23"/>
    </row>
    <row r="91" spans="1:8" x14ac:dyDescent="0.3">
      <c r="A91" s="7"/>
      <c r="C91" s="23"/>
      <c r="E91" s="23"/>
    </row>
    <row r="98" spans="1:8" x14ac:dyDescent="0.3">
      <c r="A98" t="str" cm="1">
        <f t="array" aca="1" ref="A98" ca="1">MID(CELL("filename",A1),FIND("]",CELL("filename",A1))+1,256)</f>
        <v>rice17</v>
      </c>
    </row>
    <row r="99" spans="1:8" x14ac:dyDescent="0.3">
      <c r="A99" s="7" t="s">
        <v>50</v>
      </c>
      <c r="E99" s="25">
        <f>VLOOKUP(A99,$A$1:$H$98,5,FALSE)</f>
        <v>1060.1900000000003</v>
      </c>
    </row>
    <row r="100" spans="1:8" x14ac:dyDescent="0.3">
      <c r="A100" s="7" t="s">
        <v>293</v>
      </c>
      <c r="E100" s="25">
        <f>VLOOKUP(A100,$A$1:$H$98,5,FALSE)</f>
        <v>167.05</v>
      </c>
    </row>
    <row r="101" spans="1:8" x14ac:dyDescent="0.3">
      <c r="A101" s="7" t="s">
        <v>294</v>
      </c>
      <c r="E101" s="25">
        <f t="shared" ref="E101:E102" si="5">VLOOKUP(A101,$A$1:$H$98,5,FALSE)</f>
        <v>1227.2400000000002</v>
      </c>
    </row>
    <row r="102" spans="1:8" x14ac:dyDescent="0.3">
      <c r="A102" s="7" t="s">
        <v>55</v>
      </c>
      <c r="E102" s="25">
        <f t="shared" si="5"/>
        <v>-147.24000000000024</v>
      </c>
    </row>
    <row r="104" spans="1:8" x14ac:dyDescent="0.3">
      <c r="A104" s="21" t="s">
        <v>255</v>
      </c>
    </row>
    <row r="105" spans="1:8" x14ac:dyDescent="0.3">
      <c r="A105" s="25">
        <f>E102</f>
        <v>-147.24000000000024</v>
      </c>
      <c r="B105" s="25">
        <f ca="1">C105-Calculator!$B$16</f>
        <v>4.6000000000000005</v>
      </c>
      <c r="C105" s="25">
        <f ca="1">D105-Calculator!$B$16</f>
        <v>4.9000000000000004</v>
      </c>
      <c r="D105" s="25">
        <f ca="1">E105-Calculator!$B$16</f>
        <v>5.2</v>
      </c>
      <c r="E105" s="25" cm="1">
        <f t="array" aca="1" ref="E105" ca="1">IF(MID(CELL("filename",A1),FIND("]",CELL("filename",A1))+1,256)=Calculator!AR2,Calculator!B15,5.5)</f>
        <v>5.5</v>
      </c>
      <c r="F105" s="25">
        <f ca="1">E105+Calculator!$B$16</f>
        <v>5.8</v>
      </c>
      <c r="G105" s="25">
        <f ca="1">F105+Calculator!$B$16</f>
        <v>6.1</v>
      </c>
      <c r="H105" s="25">
        <f ca="1">G105+Calculator!$B$16</f>
        <v>6.3999999999999995</v>
      </c>
    </row>
    <row r="106" spans="1:8" x14ac:dyDescent="0.3">
      <c r="A106">
        <f ca="1">A107-Calculator!$B$12</f>
        <v>205</v>
      </c>
      <c r="B106">
        <f t="dataTable" ref="B106:H112" dt2D="1" dtr="1" r1="C7" r2="D7" ca="1"/>
        <v>-284.24000000000024</v>
      </c>
      <c r="C106">
        <v>-222.74000000000024</v>
      </c>
      <c r="D106">
        <v>-161.24000000000024</v>
      </c>
      <c r="E106">
        <v>-99.740000000000236</v>
      </c>
      <c r="F106">
        <v>-38.240000000000236</v>
      </c>
      <c r="G106">
        <v>23.259999999999764</v>
      </c>
      <c r="H106">
        <v>84.759999999999764</v>
      </c>
    </row>
    <row r="107" spans="1:8" x14ac:dyDescent="0.3">
      <c r="A107">
        <f ca="1">A108-Calculator!$B$12</f>
        <v>210</v>
      </c>
      <c r="B107">
        <v>-261.24000000000024</v>
      </c>
      <c r="C107">
        <v>-198.24000000000024</v>
      </c>
      <c r="D107">
        <v>-135.24000000000024</v>
      </c>
      <c r="E107">
        <v>-72.240000000000236</v>
      </c>
      <c r="F107">
        <v>-9.2400000000002365</v>
      </c>
      <c r="G107">
        <v>53.759999999999764</v>
      </c>
      <c r="H107">
        <v>116.75999999999976</v>
      </c>
    </row>
    <row r="108" spans="1:8" x14ac:dyDescent="0.3">
      <c r="A108">
        <f ca="1">A109-Calculator!$B$12</f>
        <v>215</v>
      </c>
      <c r="B108">
        <v>-238.24000000000024</v>
      </c>
      <c r="C108">
        <v>-173.74000000000024</v>
      </c>
      <c r="D108">
        <v>-109.24000000000024</v>
      </c>
      <c r="E108">
        <v>-44.740000000000236</v>
      </c>
      <c r="F108">
        <v>19.759999999999764</v>
      </c>
      <c r="G108">
        <v>84.259999999999764</v>
      </c>
      <c r="H108">
        <v>148.75999999999976</v>
      </c>
    </row>
    <row r="109" spans="1:8" x14ac:dyDescent="0.3">
      <c r="A109" cm="1">
        <f t="array" aca="1" ref="A109" ca="1">IF(MID(CELL("filename",A1),FIND("]",CELL("filename",A1))+1,256)=Calculator!AR2,Calculator!B11,220)</f>
        <v>220</v>
      </c>
      <c r="B109">
        <v>-215.24000000000024</v>
      </c>
      <c r="C109">
        <v>-149.24000000000024</v>
      </c>
      <c r="D109">
        <v>-83.240000000000236</v>
      </c>
      <c r="E109">
        <v>-17.240000000000236</v>
      </c>
      <c r="F109">
        <v>48.759999999999764</v>
      </c>
      <c r="G109">
        <v>114.75999999999976</v>
      </c>
      <c r="H109">
        <v>180.75999999999976</v>
      </c>
    </row>
    <row r="110" spans="1:8" x14ac:dyDescent="0.3">
      <c r="A110">
        <f ca="1">A109+Calculator!$B$12</f>
        <v>225</v>
      </c>
      <c r="B110">
        <v>-192.24000000000024</v>
      </c>
      <c r="C110">
        <v>-124.74000000000024</v>
      </c>
      <c r="D110">
        <v>-57.240000000000236</v>
      </c>
      <c r="E110">
        <v>10.259999999999764</v>
      </c>
      <c r="F110">
        <v>77.759999999999764</v>
      </c>
      <c r="G110">
        <v>145.25999999999976</v>
      </c>
      <c r="H110">
        <v>212.75999999999976</v>
      </c>
    </row>
    <row r="111" spans="1:8" x14ac:dyDescent="0.3">
      <c r="A111">
        <f ca="1">A110+Calculator!$B$12</f>
        <v>230</v>
      </c>
      <c r="B111">
        <v>-169.24000000000024</v>
      </c>
      <c r="C111">
        <v>-100.24000000000024</v>
      </c>
      <c r="D111">
        <v>-31.240000000000236</v>
      </c>
      <c r="E111">
        <v>37.759999999999764</v>
      </c>
      <c r="F111">
        <v>106.75999999999976</v>
      </c>
      <c r="G111">
        <v>175.75999999999976</v>
      </c>
      <c r="H111">
        <v>244.75999999999976</v>
      </c>
    </row>
    <row r="112" spans="1:8" x14ac:dyDescent="0.3">
      <c r="A112">
        <f ca="1">A111+Calculator!$B$12</f>
        <v>235</v>
      </c>
      <c r="B112">
        <v>-146.24000000000024</v>
      </c>
      <c r="C112">
        <v>-75.740000000000236</v>
      </c>
      <c r="D112">
        <v>-5.2400000000002365</v>
      </c>
      <c r="E112">
        <v>65.259999999999764</v>
      </c>
      <c r="F112">
        <v>135.75999999999976</v>
      </c>
      <c r="G112">
        <v>206.25999999999976</v>
      </c>
      <c r="H112">
        <v>276.75999999999976</v>
      </c>
    </row>
    <row r="115" spans="1:8" x14ac:dyDescent="0.3">
      <c r="A115" s="21" t="s">
        <v>256</v>
      </c>
    </row>
    <row r="116" spans="1:8" x14ac:dyDescent="0.3">
      <c r="A116" s="25">
        <f>E102</f>
        <v>-147.24000000000024</v>
      </c>
      <c r="B116" s="25">
        <f ca="1">C116-Calculator!$B$29</f>
        <v>5.2000000000000011</v>
      </c>
      <c r="C116" s="25">
        <f ca="1">D116-Calculator!$B$29</f>
        <v>5.3000000000000007</v>
      </c>
      <c r="D116" s="25">
        <f ca="1">E116-Calculator!$B$29</f>
        <v>5.4</v>
      </c>
      <c r="E116" s="25" cm="1">
        <f t="array" aca="1" ref="E116" ca="1">IF(MID(CELL("filename",A1),FIND("]",CELL("filename",A1))+1,256)=Calculator!AS2,Calculator!B28,5.5)</f>
        <v>5.5</v>
      </c>
      <c r="F116" s="25">
        <f ca="1">E116+Calculator!$B$29</f>
        <v>5.6</v>
      </c>
      <c r="G116" s="25">
        <f ca="1">F116+Calculator!$B$29</f>
        <v>5.6999999999999993</v>
      </c>
      <c r="H116" s="25">
        <f ca="1">G116+Calculator!$B$29</f>
        <v>5.7999999999999989</v>
      </c>
    </row>
    <row r="117" spans="1:8" x14ac:dyDescent="0.3">
      <c r="A117">
        <f ca="1">A118-Calculator!$B$25</f>
        <v>205</v>
      </c>
      <c r="B117">
        <f t="dataTable" ref="B117:H123" dt2D="1" dtr="1" r1="C7" r2="D7" ca="1"/>
        <v>-161.24000000000024</v>
      </c>
      <c r="C117">
        <v>-140.74000000000024</v>
      </c>
      <c r="D117">
        <v>-120.24000000000024</v>
      </c>
      <c r="E117">
        <v>-99.740000000000236</v>
      </c>
      <c r="F117">
        <v>-79.240000000000236</v>
      </c>
      <c r="G117">
        <v>-58.740000000000236</v>
      </c>
      <c r="H117">
        <v>-38.240000000000236</v>
      </c>
    </row>
    <row r="118" spans="1:8" x14ac:dyDescent="0.3">
      <c r="A118">
        <f ca="1">A119-Calculator!$B$25</f>
        <v>210</v>
      </c>
      <c r="B118">
        <v>-135.24000000000024</v>
      </c>
      <c r="C118">
        <v>-114.24000000000024</v>
      </c>
      <c r="D118">
        <v>-93.240000000000236</v>
      </c>
      <c r="E118">
        <v>-72.240000000000236</v>
      </c>
      <c r="F118">
        <v>-51.240000000000236</v>
      </c>
      <c r="G118">
        <v>-30.240000000000236</v>
      </c>
      <c r="H118">
        <v>-9.2400000000002365</v>
      </c>
    </row>
    <row r="119" spans="1:8" x14ac:dyDescent="0.3">
      <c r="A119">
        <f ca="1">A120-Calculator!$B$25</f>
        <v>215</v>
      </c>
      <c r="B119">
        <v>-109.24000000000024</v>
      </c>
      <c r="C119">
        <v>-87.740000000000236</v>
      </c>
      <c r="D119">
        <v>-66.240000000000236</v>
      </c>
      <c r="E119">
        <v>-44.740000000000236</v>
      </c>
      <c r="F119">
        <v>-23.240000000000236</v>
      </c>
      <c r="G119">
        <v>-1.7400000000002365</v>
      </c>
      <c r="H119">
        <v>19.759999999999764</v>
      </c>
    </row>
    <row r="120" spans="1:8" x14ac:dyDescent="0.3">
      <c r="A120" cm="1">
        <f t="array" aca="1" ref="A120" ca="1">IF(MID(CELL("filename",A1),FIND("]",CELL("filename",A1))+1,256)=Calculator!AS2,Calculator!B24,220)</f>
        <v>220</v>
      </c>
      <c r="B120">
        <v>-83.240000000000236</v>
      </c>
      <c r="C120">
        <v>-61.240000000000236</v>
      </c>
      <c r="D120">
        <v>-39.240000000000236</v>
      </c>
      <c r="E120">
        <v>-17.240000000000236</v>
      </c>
      <c r="F120">
        <v>4.7599999999997635</v>
      </c>
      <c r="G120">
        <v>26.759999999999764</v>
      </c>
      <c r="H120">
        <v>48.759999999999764</v>
      </c>
    </row>
    <row r="121" spans="1:8" x14ac:dyDescent="0.3">
      <c r="A121">
        <f ca="1">A120+Calculator!$B$25</f>
        <v>225</v>
      </c>
      <c r="B121">
        <v>-57.240000000000236</v>
      </c>
      <c r="C121">
        <v>-34.740000000000236</v>
      </c>
      <c r="D121">
        <v>-12.240000000000236</v>
      </c>
      <c r="E121">
        <v>10.259999999999764</v>
      </c>
      <c r="F121">
        <v>32.759999999999764</v>
      </c>
      <c r="G121">
        <v>55.259999999999764</v>
      </c>
      <c r="H121">
        <v>77.759999999999764</v>
      </c>
    </row>
    <row r="122" spans="1:8" x14ac:dyDescent="0.3">
      <c r="A122">
        <f ca="1">A121+Calculator!$B$25</f>
        <v>230</v>
      </c>
      <c r="B122">
        <v>-31.240000000000236</v>
      </c>
      <c r="C122">
        <v>-8.2400000000002365</v>
      </c>
      <c r="D122">
        <v>14.759999999999764</v>
      </c>
      <c r="E122">
        <v>37.759999999999764</v>
      </c>
      <c r="F122">
        <v>60.759999999999764</v>
      </c>
      <c r="G122">
        <v>83.759999999999764</v>
      </c>
      <c r="H122">
        <v>106.75999999999976</v>
      </c>
    </row>
    <row r="123" spans="1:8" x14ac:dyDescent="0.3">
      <c r="A123">
        <f ca="1">A122+Calculator!$B$25</f>
        <v>235</v>
      </c>
      <c r="B123">
        <v>-5.2400000000002365</v>
      </c>
      <c r="C123">
        <v>18.259999999999764</v>
      </c>
      <c r="D123">
        <v>41.759999999999764</v>
      </c>
      <c r="E123">
        <v>65.259999999999764</v>
      </c>
      <c r="F123">
        <v>88.759999999999764</v>
      </c>
      <c r="G123">
        <v>112.25999999999976</v>
      </c>
      <c r="H123">
        <v>135.75999999999976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CF60-30D1-4DAE-9EFB-3B1CB8F554D0}">
  <dimension ref="A1:H123"/>
  <sheetViews>
    <sheetView topLeftCell="A100" workbookViewId="0">
      <selection activeCell="A116" sqref="A116:H123"/>
    </sheetView>
  </sheetViews>
  <sheetFormatPr defaultRowHeight="14.4" x14ac:dyDescent="0.3"/>
  <cols>
    <col min="1" max="1" width="25.6640625" customWidth="1"/>
    <col min="5" max="5" width="11" customWidth="1"/>
    <col min="8" max="8" width="11" customWidth="1"/>
  </cols>
  <sheetData>
    <row r="1" spans="1:8" x14ac:dyDescent="0.3">
      <c r="A1" s="80" t="s">
        <v>151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211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453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98</v>
      </c>
      <c r="B7" s="9" t="s">
        <v>124</v>
      </c>
      <c r="C7" s="28">
        <f>IF(Calculator!B7="Rice",Calculator!B15,IF(Calculator!B20="Rice",Calculator!B28,6.75))</f>
        <v>6.75</v>
      </c>
      <c r="D7" s="29">
        <f>IF(Calculator!B7="Rice",Calculator!B11,IF(Calculator!B20="Rice",Calculator!B24,160))</f>
        <v>160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3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4.5</v>
      </c>
      <c r="E12" s="23">
        <f>ROUND(C12*D12,2)</f>
        <v>36.5</v>
      </c>
      <c r="F12" s="16">
        <v>0</v>
      </c>
      <c r="G12" s="23">
        <f>ROUND(E12*F12,2)</f>
        <v>0</v>
      </c>
      <c r="H12" s="23">
        <f>ROUND(E12-G12,2)</f>
        <v>36.5</v>
      </c>
    </row>
    <row r="13" spans="1:8" x14ac:dyDescent="0.3">
      <c r="A13" s="14" t="s">
        <v>200</v>
      </c>
      <c r="B13" s="14" t="s">
        <v>16</v>
      </c>
      <c r="C13" s="15">
        <v>10.57</v>
      </c>
      <c r="D13" s="14">
        <v>1</v>
      </c>
      <c r="E13" s="23">
        <f>ROUND(C13*D13,2)</f>
        <v>10.57</v>
      </c>
      <c r="F13" s="16">
        <v>0</v>
      </c>
      <c r="G13" s="23">
        <f>ROUND(E13*F13,2)</f>
        <v>0</v>
      </c>
      <c r="H13" s="23">
        <f>ROUND(E13-G13,2)</f>
        <v>10.57</v>
      </c>
    </row>
    <row r="14" spans="1:8" x14ac:dyDescent="0.3">
      <c r="A14" s="14" t="s">
        <v>57</v>
      </c>
      <c r="B14" s="14" t="s">
        <v>16</v>
      </c>
      <c r="C14" s="15">
        <v>6.87</v>
      </c>
      <c r="D14" s="14">
        <v>1.3</v>
      </c>
      <c r="E14" s="23">
        <f>ROUND(C14*D14,2)</f>
        <v>8.93</v>
      </c>
      <c r="F14" s="16">
        <v>0</v>
      </c>
      <c r="G14" s="23">
        <f>ROUND(E14*F14,2)</f>
        <v>0</v>
      </c>
      <c r="H14" s="23">
        <f>ROUND(E14-G14,2)</f>
        <v>8.93</v>
      </c>
    </row>
    <row r="15" spans="1:8" x14ac:dyDescent="0.3">
      <c r="A15" s="13" t="s">
        <v>20</v>
      </c>
      <c r="C15" s="23"/>
      <c r="E15" s="23"/>
    </row>
    <row r="16" spans="1:8" x14ac:dyDescent="0.3">
      <c r="A16" s="14" t="s">
        <v>167</v>
      </c>
      <c r="B16" s="14" t="s">
        <v>21</v>
      </c>
      <c r="C16" s="15">
        <v>26</v>
      </c>
      <c r="D16" s="14">
        <v>0.5</v>
      </c>
      <c r="E16" s="23">
        <f>ROUND(C16*D16,2)</f>
        <v>13</v>
      </c>
      <c r="F16" s="16">
        <v>0</v>
      </c>
      <c r="G16" s="23">
        <f>ROUND(E16*F16,2)</f>
        <v>0</v>
      </c>
      <c r="H16" s="23">
        <f>ROUND(E16-G16,2)</f>
        <v>13</v>
      </c>
    </row>
    <row r="17" spans="1:8" x14ac:dyDescent="0.3">
      <c r="A17" s="14" t="s">
        <v>154</v>
      </c>
      <c r="B17" s="14" t="s">
        <v>21</v>
      </c>
      <c r="C17" s="15">
        <v>47.21</v>
      </c>
      <c r="D17" s="14">
        <v>0.5</v>
      </c>
      <c r="E17" s="23">
        <f>ROUND(C17*D17,2)</f>
        <v>23.61</v>
      </c>
      <c r="F17" s="16">
        <v>0</v>
      </c>
      <c r="G17" s="23">
        <f>ROUND(E17*F17,2)</f>
        <v>0</v>
      </c>
      <c r="H17" s="23">
        <f>ROUND(E17-G17,2)</f>
        <v>23.61</v>
      </c>
    </row>
    <row r="18" spans="1:8" x14ac:dyDescent="0.3">
      <c r="A18" s="14" t="s">
        <v>168</v>
      </c>
      <c r="B18" s="14" t="s">
        <v>21</v>
      </c>
      <c r="C18" s="15">
        <v>31.69</v>
      </c>
      <c r="D18" s="14">
        <v>5.77</v>
      </c>
      <c r="E18" s="23">
        <f>ROUND(C18*D18,2)</f>
        <v>182.85</v>
      </c>
      <c r="F18" s="16">
        <v>0</v>
      </c>
      <c r="G18" s="23">
        <f>ROUND(E18*F18,2)</f>
        <v>0</v>
      </c>
      <c r="H18" s="23">
        <f>ROUND(E18-G18,2)</f>
        <v>182.85</v>
      </c>
    </row>
    <row r="19" spans="1:8" x14ac:dyDescent="0.3">
      <c r="A19" s="14" t="s">
        <v>169</v>
      </c>
      <c r="B19" s="14" t="s">
        <v>26</v>
      </c>
      <c r="C19" s="15">
        <v>18</v>
      </c>
      <c r="D19" s="14">
        <v>0.75</v>
      </c>
      <c r="E19" s="23">
        <f>ROUND(C19*D19,2)</f>
        <v>13.5</v>
      </c>
      <c r="F19" s="16">
        <v>0</v>
      </c>
      <c r="G19" s="23">
        <f>ROUND(E19*F19,2)</f>
        <v>0</v>
      </c>
      <c r="H19" s="23">
        <f>ROUND(E19-G19,2)</f>
        <v>13.5</v>
      </c>
    </row>
    <row r="20" spans="1:8" x14ac:dyDescent="0.3">
      <c r="A20" s="13" t="s">
        <v>23</v>
      </c>
      <c r="C20" s="23"/>
      <c r="E20" s="23"/>
    </row>
    <row r="21" spans="1:8" x14ac:dyDescent="0.3">
      <c r="A21" s="14" t="s">
        <v>394</v>
      </c>
      <c r="B21" s="14" t="s">
        <v>18</v>
      </c>
      <c r="C21" s="15">
        <v>2.52</v>
      </c>
      <c r="D21" s="14">
        <v>10</v>
      </c>
      <c r="E21" s="23">
        <f>ROUND(C21*D21,2)</f>
        <v>25.2</v>
      </c>
      <c r="F21" s="16">
        <v>0</v>
      </c>
      <c r="G21" s="23">
        <f>ROUND(E21*F21,2)</f>
        <v>0</v>
      </c>
      <c r="H21" s="23">
        <f>ROUND(E21-G21,2)</f>
        <v>25.2</v>
      </c>
    </row>
    <row r="22" spans="1:8" x14ac:dyDescent="0.3">
      <c r="A22" s="13" t="s">
        <v>24</v>
      </c>
      <c r="C22" s="23"/>
      <c r="E22" s="23"/>
    </row>
    <row r="23" spans="1:8" x14ac:dyDescent="0.3">
      <c r="A23" s="14" t="s">
        <v>25</v>
      </c>
      <c r="B23" s="14" t="s">
        <v>18</v>
      </c>
      <c r="C23" s="15">
        <v>0.25</v>
      </c>
      <c r="D23" s="14">
        <v>80</v>
      </c>
      <c r="E23" s="23">
        <f t="shared" ref="E23:E30" si="0">ROUND(C23*D23,2)</f>
        <v>20</v>
      </c>
      <c r="F23" s="16">
        <v>0</v>
      </c>
      <c r="G23" s="23">
        <f t="shared" ref="G23:G30" si="1">ROUND(E23*F23,2)</f>
        <v>0</v>
      </c>
      <c r="H23" s="23">
        <f t="shared" ref="H23:H30" si="2">ROUND(E23-G23,2)</f>
        <v>20</v>
      </c>
    </row>
    <row r="24" spans="1:8" x14ac:dyDescent="0.3">
      <c r="A24" s="14" t="s">
        <v>138</v>
      </c>
      <c r="B24" s="14" t="s">
        <v>26</v>
      </c>
      <c r="C24" s="15">
        <v>2.72</v>
      </c>
      <c r="D24" s="14">
        <v>2</v>
      </c>
      <c r="E24" s="23">
        <f t="shared" si="0"/>
        <v>5.44</v>
      </c>
      <c r="F24" s="16">
        <v>0</v>
      </c>
      <c r="G24" s="23">
        <f t="shared" si="1"/>
        <v>0</v>
      </c>
      <c r="H24" s="23">
        <f t="shared" si="2"/>
        <v>5.44</v>
      </c>
    </row>
    <row r="25" spans="1:8" x14ac:dyDescent="0.3">
      <c r="A25" s="14" t="s">
        <v>170</v>
      </c>
      <c r="B25" s="14" t="s">
        <v>26</v>
      </c>
      <c r="C25" s="15">
        <v>17.5</v>
      </c>
      <c r="D25" s="14">
        <v>1.3</v>
      </c>
      <c r="E25" s="23">
        <f t="shared" si="0"/>
        <v>22.75</v>
      </c>
      <c r="F25" s="16">
        <v>0</v>
      </c>
      <c r="G25" s="23">
        <f t="shared" si="1"/>
        <v>0</v>
      </c>
      <c r="H25" s="23">
        <f t="shared" si="2"/>
        <v>22.75</v>
      </c>
    </row>
    <row r="26" spans="1:8" x14ac:dyDescent="0.3">
      <c r="A26" s="14" t="s">
        <v>171</v>
      </c>
      <c r="B26" s="14" t="s">
        <v>18</v>
      </c>
      <c r="C26" s="15">
        <v>7.91</v>
      </c>
      <c r="D26" s="14">
        <v>3</v>
      </c>
      <c r="E26" s="23">
        <f t="shared" si="0"/>
        <v>23.73</v>
      </c>
      <c r="F26" s="16">
        <v>0</v>
      </c>
      <c r="G26" s="23">
        <f t="shared" si="1"/>
        <v>0</v>
      </c>
      <c r="H26" s="23">
        <f t="shared" si="2"/>
        <v>23.73</v>
      </c>
    </row>
    <row r="27" spans="1:8" x14ac:dyDescent="0.3">
      <c r="A27" s="14" t="s">
        <v>209</v>
      </c>
      <c r="B27" s="14" t="s">
        <v>18</v>
      </c>
      <c r="C27" s="15">
        <v>0.88</v>
      </c>
      <c r="D27" s="14">
        <v>31</v>
      </c>
      <c r="E27" s="23">
        <f t="shared" si="0"/>
        <v>27.28</v>
      </c>
      <c r="F27" s="16">
        <v>0</v>
      </c>
      <c r="G27" s="23">
        <f t="shared" si="1"/>
        <v>0</v>
      </c>
      <c r="H27" s="23">
        <f t="shared" si="2"/>
        <v>27.28</v>
      </c>
    </row>
    <row r="28" spans="1:8" x14ac:dyDescent="0.3">
      <c r="A28" s="14" t="s">
        <v>203</v>
      </c>
      <c r="B28" s="14" t="s">
        <v>18</v>
      </c>
      <c r="C28" s="15">
        <v>8.1300000000000008</v>
      </c>
      <c r="D28" s="14">
        <v>1</v>
      </c>
      <c r="E28" s="23">
        <f t="shared" si="0"/>
        <v>8.1300000000000008</v>
      </c>
      <c r="F28" s="16">
        <v>0</v>
      </c>
      <c r="G28" s="23">
        <f t="shared" si="1"/>
        <v>0</v>
      </c>
      <c r="H28" s="23">
        <f t="shared" si="2"/>
        <v>8.1300000000000008</v>
      </c>
    </row>
    <row r="29" spans="1:8" x14ac:dyDescent="0.3">
      <c r="A29" s="14" t="s">
        <v>174</v>
      </c>
      <c r="B29" s="14" t="s">
        <v>18</v>
      </c>
      <c r="C29" s="15">
        <v>19.5</v>
      </c>
      <c r="D29" s="14">
        <v>0.75</v>
      </c>
      <c r="E29" s="23">
        <f t="shared" si="0"/>
        <v>14.63</v>
      </c>
      <c r="F29" s="16">
        <v>0</v>
      </c>
      <c r="G29" s="23">
        <f t="shared" si="1"/>
        <v>0</v>
      </c>
      <c r="H29" s="23">
        <f t="shared" si="2"/>
        <v>14.63</v>
      </c>
    </row>
    <row r="30" spans="1:8" x14ac:dyDescent="0.3">
      <c r="A30" s="14" t="s">
        <v>172</v>
      </c>
      <c r="B30" s="14" t="s">
        <v>18</v>
      </c>
      <c r="C30" s="15">
        <v>45.96</v>
      </c>
      <c r="D30" s="14">
        <v>0.25</v>
      </c>
      <c r="E30" s="23">
        <f t="shared" si="0"/>
        <v>11.49</v>
      </c>
      <c r="F30" s="16">
        <v>0</v>
      </c>
      <c r="G30" s="23">
        <f t="shared" si="1"/>
        <v>0</v>
      </c>
      <c r="H30" s="23">
        <f t="shared" si="2"/>
        <v>11.49</v>
      </c>
    </row>
    <row r="31" spans="1:8" x14ac:dyDescent="0.3">
      <c r="A31" s="13" t="s">
        <v>27</v>
      </c>
      <c r="C31" s="23"/>
      <c r="E31" s="23"/>
    </row>
    <row r="32" spans="1:8" x14ac:dyDescent="0.3">
      <c r="A32" s="14" t="s">
        <v>421</v>
      </c>
      <c r="B32" s="14" t="s">
        <v>18</v>
      </c>
      <c r="C32" s="15">
        <v>1.1299999999999999</v>
      </c>
      <c r="D32" s="14">
        <v>8</v>
      </c>
      <c r="E32" s="23">
        <f>ROUND(C32*D32,2)</f>
        <v>9.0399999999999991</v>
      </c>
      <c r="F32" s="16">
        <v>0</v>
      </c>
      <c r="G32" s="23">
        <f>ROUND(E32*F32,2)</f>
        <v>0</v>
      </c>
      <c r="H32" s="23">
        <f>ROUND(E32-G32,2)</f>
        <v>9.0399999999999991</v>
      </c>
    </row>
    <row r="33" spans="1:8" x14ac:dyDescent="0.3">
      <c r="A33" s="14" t="s">
        <v>450</v>
      </c>
      <c r="B33" s="14" t="s">
        <v>18</v>
      </c>
      <c r="C33" s="15">
        <v>3.02</v>
      </c>
      <c r="D33" s="14">
        <v>0.6</v>
      </c>
      <c r="E33" s="23">
        <f>ROUND(C33*D33,2)</f>
        <v>1.81</v>
      </c>
      <c r="F33" s="16">
        <v>0</v>
      </c>
      <c r="G33" s="23">
        <f>ROUND(E33*F33,2)</f>
        <v>0</v>
      </c>
      <c r="H33" s="23">
        <f>ROUND(E33-G33,2)</f>
        <v>1.81</v>
      </c>
    </row>
    <row r="34" spans="1:8" x14ac:dyDescent="0.3">
      <c r="A34" s="13" t="s">
        <v>33</v>
      </c>
      <c r="C34" s="23"/>
      <c r="E34" s="23"/>
    </row>
    <row r="35" spans="1:8" x14ac:dyDescent="0.3">
      <c r="A35" s="14" t="s">
        <v>210</v>
      </c>
      <c r="B35" s="14" t="s">
        <v>29</v>
      </c>
      <c r="C35" s="15">
        <v>1.4</v>
      </c>
      <c r="D35" s="14">
        <v>77</v>
      </c>
      <c r="E35" s="23">
        <f>ROUND(C35*D35,2)</f>
        <v>107.8</v>
      </c>
      <c r="F35" s="16">
        <v>0</v>
      </c>
      <c r="G35" s="23">
        <f>ROUND(E35*F35,2)</f>
        <v>0</v>
      </c>
      <c r="H35" s="23">
        <f>ROUND(E35-G35,2)</f>
        <v>107.8</v>
      </c>
    </row>
    <row r="36" spans="1:8" x14ac:dyDescent="0.3">
      <c r="A36" s="14" t="s">
        <v>177</v>
      </c>
      <c r="B36" s="14" t="s">
        <v>178</v>
      </c>
      <c r="C36" s="15">
        <v>0.28999999999999998</v>
      </c>
      <c r="D36" s="14">
        <v>77</v>
      </c>
      <c r="E36" s="23">
        <f>ROUND(C36*D36,2)</f>
        <v>22.33</v>
      </c>
      <c r="F36" s="16">
        <v>0</v>
      </c>
      <c r="G36" s="23">
        <f>ROUND(E36*F36,2)</f>
        <v>0</v>
      </c>
      <c r="H36" s="23">
        <f>ROUND(E36-G36,2)</f>
        <v>22.33</v>
      </c>
    </row>
    <row r="37" spans="1:8" x14ac:dyDescent="0.3">
      <c r="A37" s="13" t="s">
        <v>114</v>
      </c>
      <c r="C37" s="23"/>
      <c r="E37" s="23"/>
    </row>
    <row r="38" spans="1:8" x14ac:dyDescent="0.3">
      <c r="A38" s="14" t="s">
        <v>181</v>
      </c>
      <c r="B38" s="14" t="s">
        <v>26</v>
      </c>
      <c r="C38" s="15">
        <v>1.34</v>
      </c>
      <c r="D38" s="14">
        <v>0.5</v>
      </c>
      <c r="E38" s="23">
        <f>ROUND(C38*D38,2)</f>
        <v>0.67</v>
      </c>
      <c r="F38" s="16">
        <v>0</v>
      </c>
      <c r="G38" s="23">
        <f>ROUND(E38*F38,2)</f>
        <v>0</v>
      </c>
      <c r="H38" s="23">
        <f>ROUND(E38-G38,2)</f>
        <v>0.67</v>
      </c>
    </row>
    <row r="39" spans="1:8" x14ac:dyDescent="0.3">
      <c r="A39" s="14" t="s">
        <v>180</v>
      </c>
      <c r="B39" s="14" t="s">
        <v>26</v>
      </c>
      <c r="C39" s="15">
        <v>5</v>
      </c>
      <c r="D39" s="14">
        <v>0.5</v>
      </c>
      <c r="E39" s="23">
        <f>ROUND(C39*D39,2)</f>
        <v>2.5</v>
      </c>
      <c r="F39" s="16">
        <v>0</v>
      </c>
      <c r="G39" s="23">
        <f>ROUND(E39*F39,2)</f>
        <v>0</v>
      </c>
      <c r="H39" s="23">
        <f>ROUND(E39-G39,2)</f>
        <v>2.5</v>
      </c>
    </row>
    <row r="40" spans="1:8" x14ac:dyDescent="0.3">
      <c r="A40" s="14" t="s">
        <v>183</v>
      </c>
      <c r="B40" s="14" t="s">
        <v>26</v>
      </c>
      <c r="C40" s="15">
        <v>2.86</v>
      </c>
      <c r="D40" s="14">
        <v>4</v>
      </c>
      <c r="E40" s="23">
        <f>ROUND(C40*D40,2)</f>
        <v>11.44</v>
      </c>
      <c r="F40" s="16">
        <v>0</v>
      </c>
      <c r="G40" s="23">
        <f>ROUND(E40*F40,2)</f>
        <v>0</v>
      </c>
      <c r="H40" s="23">
        <f>ROUND(E40-G40,2)</f>
        <v>11.44</v>
      </c>
    </row>
    <row r="41" spans="1:8" x14ac:dyDescent="0.3">
      <c r="A41" s="14" t="s">
        <v>182</v>
      </c>
      <c r="B41" s="14" t="s">
        <v>26</v>
      </c>
      <c r="C41" s="15">
        <v>6.88</v>
      </c>
      <c r="D41" s="14">
        <v>0.25</v>
      </c>
      <c r="E41" s="23">
        <f>ROUND(C41*D41,2)</f>
        <v>1.72</v>
      </c>
      <c r="F41" s="16">
        <v>0</v>
      </c>
      <c r="G41" s="23">
        <f>ROUND(E41*F41,2)</f>
        <v>0</v>
      </c>
      <c r="H41" s="23">
        <f>ROUND(E41-G41,2)</f>
        <v>1.72</v>
      </c>
    </row>
    <row r="42" spans="1:8" x14ac:dyDescent="0.3">
      <c r="A42" s="14" t="s">
        <v>115</v>
      </c>
      <c r="B42" s="14" t="s">
        <v>26</v>
      </c>
      <c r="C42" s="15">
        <v>3.3</v>
      </c>
      <c r="D42" s="14">
        <v>0.1</v>
      </c>
      <c r="E42" s="23">
        <f>ROUND(C42*D42,2)</f>
        <v>0.33</v>
      </c>
      <c r="F42" s="16">
        <v>0</v>
      </c>
      <c r="G42" s="23">
        <f>ROUND(E42*F42,2)</f>
        <v>0</v>
      </c>
      <c r="H42" s="23">
        <f>ROUND(E42-G42,2)</f>
        <v>0.33</v>
      </c>
    </row>
    <row r="43" spans="1:8" x14ac:dyDescent="0.3">
      <c r="A43" s="13" t="s">
        <v>61</v>
      </c>
      <c r="C43" s="23"/>
      <c r="E43" s="23"/>
    </row>
    <row r="44" spans="1:8" x14ac:dyDescent="0.3">
      <c r="A44" s="14" t="s">
        <v>184</v>
      </c>
      <c r="B44" s="14" t="s">
        <v>21</v>
      </c>
      <c r="C44" s="15">
        <v>8</v>
      </c>
      <c r="D44" s="14">
        <v>6.77</v>
      </c>
      <c r="E44" s="23">
        <f>ROUND(C44*D44,2)</f>
        <v>54.16</v>
      </c>
      <c r="F44" s="16">
        <v>0</v>
      </c>
      <c r="G44" s="23">
        <f>ROUND(E44*F44,2)</f>
        <v>0</v>
      </c>
      <c r="H44" s="23">
        <f>ROUND(E44-G44,2)</f>
        <v>54.16</v>
      </c>
    </row>
    <row r="45" spans="1:8" x14ac:dyDescent="0.3">
      <c r="A45" s="13" t="s">
        <v>131</v>
      </c>
      <c r="C45" s="23"/>
      <c r="E45" s="23"/>
    </row>
    <row r="46" spans="1:8" x14ac:dyDescent="0.3">
      <c r="A46" s="14" t="s">
        <v>185</v>
      </c>
      <c r="B46" s="14" t="s">
        <v>124</v>
      </c>
      <c r="C46" s="15">
        <v>0.35</v>
      </c>
      <c r="D46" s="14">
        <v>156</v>
      </c>
      <c r="E46" s="23">
        <f>ROUND(C46*D46,2)</f>
        <v>54.6</v>
      </c>
      <c r="F46" s="16">
        <v>0</v>
      </c>
      <c r="G46" s="23">
        <f>ROUND(E46*F46,2)</f>
        <v>0</v>
      </c>
      <c r="H46" s="23">
        <f>ROUND(E46-G46,2)</f>
        <v>54.6</v>
      </c>
    </row>
    <row r="47" spans="1:8" x14ac:dyDescent="0.3">
      <c r="A47" s="13" t="s">
        <v>186</v>
      </c>
      <c r="C47" s="23"/>
      <c r="E47" s="23"/>
    </row>
    <row r="48" spans="1:8" x14ac:dyDescent="0.3">
      <c r="A48" s="14" t="s">
        <v>187</v>
      </c>
      <c r="B48" s="14" t="s">
        <v>124</v>
      </c>
      <c r="C48" s="15">
        <v>0.4</v>
      </c>
      <c r="D48" s="14">
        <v>156</v>
      </c>
      <c r="E48" s="23">
        <f>ROUND(C48*D48,2)</f>
        <v>62.4</v>
      </c>
      <c r="F48" s="16">
        <v>0</v>
      </c>
      <c r="G48" s="23">
        <f>ROUND(E48*F48,2)</f>
        <v>0</v>
      </c>
      <c r="H48" s="23">
        <f>ROUND(E48-G48,2)</f>
        <v>62.4</v>
      </c>
    </row>
    <row r="49" spans="1:8" x14ac:dyDescent="0.3">
      <c r="A49" s="13" t="s">
        <v>99</v>
      </c>
      <c r="C49" s="23"/>
      <c r="E49" s="23"/>
    </row>
    <row r="50" spans="1:8" x14ac:dyDescent="0.3">
      <c r="A50" s="14" t="s">
        <v>188</v>
      </c>
      <c r="B50" s="14" t="s">
        <v>48</v>
      </c>
      <c r="C50" s="15">
        <v>4.5</v>
      </c>
      <c r="D50" s="14">
        <v>0.5</v>
      </c>
      <c r="E50" s="23">
        <f>ROUND(C50*D50,2)</f>
        <v>2.25</v>
      </c>
      <c r="F50" s="16">
        <v>0</v>
      </c>
      <c r="G50" s="23">
        <f>ROUND(E50*F50,2)</f>
        <v>0</v>
      </c>
      <c r="H50" s="23">
        <f>ROUND(E50-G50,2)</f>
        <v>2.25</v>
      </c>
    </row>
    <row r="51" spans="1:8" x14ac:dyDescent="0.3">
      <c r="A51" s="13" t="s">
        <v>116</v>
      </c>
      <c r="C51" s="23"/>
      <c r="E51" s="23"/>
    </row>
    <row r="52" spans="1:8" x14ac:dyDescent="0.3">
      <c r="A52" s="14" t="s">
        <v>189</v>
      </c>
      <c r="B52" s="14" t="s">
        <v>48</v>
      </c>
      <c r="C52" s="15">
        <v>8</v>
      </c>
      <c r="D52" s="14">
        <v>1</v>
      </c>
      <c r="E52" s="23">
        <f>ROUND(C52*D52,2)</f>
        <v>8</v>
      </c>
      <c r="F52" s="16">
        <v>0</v>
      </c>
      <c r="G52" s="23">
        <f>ROUND(E52*F52,2)</f>
        <v>0</v>
      </c>
      <c r="H52" s="23">
        <f>ROUND(E52-G52,2)</f>
        <v>8</v>
      </c>
    </row>
    <row r="53" spans="1:8" x14ac:dyDescent="0.3">
      <c r="A53" s="13" t="s">
        <v>118</v>
      </c>
      <c r="C53" s="23"/>
      <c r="E53" s="23"/>
    </row>
    <row r="54" spans="1:8" x14ac:dyDescent="0.3">
      <c r="A54" s="14" t="s">
        <v>119</v>
      </c>
      <c r="B54" s="14" t="s">
        <v>48</v>
      </c>
      <c r="C54" s="15">
        <v>10</v>
      </c>
      <c r="D54" s="14">
        <v>0.33300000000000002</v>
      </c>
      <c r="E54" s="23">
        <f>ROUND(C54*D54,2)</f>
        <v>3.33</v>
      </c>
      <c r="F54" s="16">
        <v>0</v>
      </c>
      <c r="G54" s="23">
        <f>ROUND(E54*F54,2)</f>
        <v>0</v>
      </c>
      <c r="H54" s="23">
        <f>ROUND(E54-G54,2)</f>
        <v>3.33</v>
      </c>
    </row>
    <row r="55" spans="1:8" x14ac:dyDescent="0.3">
      <c r="A55" s="13" t="s">
        <v>37</v>
      </c>
      <c r="C55" s="23"/>
      <c r="E55" s="23"/>
    </row>
    <row r="56" spans="1:8" x14ac:dyDescent="0.3">
      <c r="A56" s="14" t="s">
        <v>38</v>
      </c>
      <c r="B56" s="14" t="s">
        <v>39</v>
      </c>
      <c r="C56" s="15">
        <v>17.940000000000001</v>
      </c>
      <c r="D56" s="14">
        <v>0.5</v>
      </c>
      <c r="E56" s="23">
        <f>ROUND(C56*D56,2)</f>
        <v>8.9700000000000006</v>
      </c>
      <c r="F56" s="16">
        <v>0</v>
      </c>
      <c r="G56" s="23">
        <f>ROUND(E56*F56,2)</f>
        <v>0</v>
      </c>
      <c r="H56" s="23">
        <f>ROUND(E56-G56,2)</f>
        <v>8.9700000000000006</v>
      </c>
    </row>
    <row r="57" spans="1:8" x14ac:dyDescent="0.3">
      <c r="A57" s="14" t="s">
        <v>134</v>
      </c>
      <c r="B57" s="14" t="s">
        <v>39</v>
      </c>
      <c r="C57" s="15">
        <v>17.940000000000001</v>
      </c>
      <c r="D57" s="14">
        <v>0.11</v>
      </c>
      <c r="E57" s="23">
        <f>ROUND(C57*D57,2)</f>
        <v>1.97</v>
      </c>
      <c r="F57" s="16">
        <v>0</v>
      </c>
      <c r="G57" s="23">
        <f>ROUND(E57*F57,2)</f>
        <v>0</v>
      </c>
      <c r="H57" s="23">
        <f>ROUND(E57-G57,2)</f>
        <v>1.97</v>
      </c>
    </row>
    <row r="58" spans="1:8" x14ac:dyDescent="0.3">
      <c r="A58" s="13" t="s">
        <v>40</v>
      </c>
      <c r="C58" s="23"/>
      <c r="E58" s="23"/>
    </row>
    <row r="59" spans="1:8" x14ac:dyDescent="0.3">
      <c r="A59" s="14" t="s">
        <v>41</v>
      </c>
      <c r="B59" s="14" t="s">
        <v>39</v>
      </c>
      <c r="C59" s="15">
        <v>9.06</v>
      </c>
      <c r="D59" s="14">
        <v>2.375</v>
      </c>
      <c r="E59" s="23">
        <f>ROUND(C59*D59,2)</f>
        <v>21.52</v>
      </c>
      <c r="F59" s="16">
        <v>0</v>
      </c>
      <c r="G59" s="23">
        <f>ROUND(E59*F59,2)</f>
        <v>0</v>
      </c>
      <c r="H59" s="23">
        <f>ROUND(E59-G59,2)</f>
        <v>21.52</v>
      </c>
    </row>
    <row r="60" spans="1:8" x14ac:dyDescent="0.3">
      <c r="A60" s="13" t="s">
        <v>43</v>
      </c>
      <c r="C60" s="23"/>
      <c r="E60" s="23"/>
    </row>
    <row r="61" spans="1:8" x14ac:dyDescent="0.3">
      <c r="A61" s="14" t="s">
        <v>41</v>
      </c>
      <c r="B61" s="14" t="s">
        <v>39</v>
      </c>
      <c r="C61" s="15">
        <v>9.06</v>
      </c>
      <c r="D61" s="14">
        <v>0.25</v>
      </c>
      <c r="E61" s="23">
        <f>ROUND(C61*D61,2)</f>
        <v>2.27</v>
      </c>
      <c r="F61" s="16">
        <v>0</v>
      </c>
      <c r="G61" s="23">
        <f>ROUND(E61*F61,2)</f>
        <v>0</v>
      </c>
      <c r="H61" s="23">
        <f>ROUND(E61-G61,2)</f>
        <v>2.27</v>
      </c>
    </row>
    <row r="62" spans="1:8" x14ac:dyDescent="0.3">
      <c r="A62" s="14" t="s">
        <v>42</v>
      </c>
      <c r="B62" s="14" t="s">
        <v>39</v>
      </c>
      <c r="C62" s="15">
        <v>9.06</v>
      </c>
      <c r="D62" s="14">
        <v>7.8600000000000003E-2</v>
      </c>
      <c r="E62" s="23">
        <f>ROUND(C62*D62,2)</f>
        <v>0.71</v>
      </c>
      <c r="F62" s="16">
        <v>0</v>
      </c>
      <c r="G62" s="23">
        <f>ROUND(E62*F62,2)</f>
        <v>0</v>
      </c>
      <c r="H62" s="23">
        <f>ROUND(E62-G62,2)</f>
        <v>0.71</v>
      </c>
    </row>
    <row r="63" spans="1:8" x14ac:dyDescent="0.3">
      <c r="A63" s="13" t="s">
        <v>100</v>
      </c>
      <c r="C63" s="23"/>
      <c r="E63" s="23"/>
    </row>
    <row r="64" spans="1:8" x14ac:dyDescent="0.3">
      <c r="A64" s="14" t="s">
        <v>41</v>
      </c>
      <c r="B64" s="14" t="s">
        <v>39</v>
      </c>
      <c r="C64" s="15">
        <v>9.06</v>
      </c>
      <c r="D64" s="14">
        <v>0.7</v>
      </c>
      <c r="E64" s="23">
        <f>ROUND(C64*D64,2)</f>
        <v>6.34</v>
      </c>
      <c r="F64" s="16">
        <v>0</v>
      </c>
      <c r="G64" s="23">
        <f>ROUND(E64*F64,2)</f>
        <v>0</v>
      </c>
      <c r="H64" s="23">
        <f>ROUND(E64-G64,2)</f>
        <v>6.34</v>
      </c>
    </row>
    <row r="65" spans="1:8" x14ac:dyDescent="0.3">
      <c r="A65" s="14" t="s">
        <v>44</v>
      </c>
      <c r="B65" s="14" t="s">
        <v>39</v>
      </c>
      <c r="C65" s="15">
        <v>17.95</v>
      </c>
      <c r="D65" s="14">
        <v>0.47960000000000003</v>
      </c>
      <c r="E65" s="23">
        <f>ROUND(C65*D65,2)</f>
        <v>8.61</v>
      </c>
      <c r="F65" s="16">
        <v>0</v>
      </c>
      <c r="G65" s="23">
        <f>ROUND(E65*F65,2)</f>
        <v>0</v>
      </c>
      <c r="H65" s="23">
        <f>ROUND(E65-G65,2)</f>
        <v>8.61</v>
      </c>
    </row>
    <row r="66" spans="1:8" x14ac:dyDescent="0.3">
      <c r="A66" s="13" t="s">
        <v>45</v>
      </c>
      <c r="C66" s="23"/>
      <c r="E66" s="23"/>
    </row>
    <row r="67" spans="1:8" x14ac:dyDescent="0.3">
      <c r="A67" s="14" t="s">
        <v>38</v>
      </c>
      <c r="B67" s="14" t="s">
        <v>19</v>
      </c>
      <c r="C67" s="15">
        <v>3.44</v>
      </c>
      <c r="D67" s="14">
        <v>7.2043999999999997</v>
      </c>
      <c r="E67" s="23">
        <f>ROUND(C67*D67,2)</f>
        <v>24.78</v>
      </c>
      <c r="F67" s="16">
        <v>0</v>
      </c>
      <c r="G67" s="23">
        <f>ROUND(E67*F67,2)</f>
        <v>0</v>
      </c>
      <c r="H67" s="23">
        <f>ROUND(E67-G67,2)</f>
        <v>24.78</v>
      </c>
    </row>
    <row r="68" spans="1:8" x14ac:dyDescent="0.3">
      <c r="A68" s="14" t="s">
        <v>134</v>
      </c>
      <c r="B68" s="14" t="s">
        <v>19</v>
      </c>
      <c r="C68" s="15">
        <v>3.44</v>
      </c>
      <c r="D68" s="14">
        <v>2.4064000000000001</v>
      </c>
      <c r="E68" s="23">
        <f>ROUND(C68*D68,2)</f>
        <v>8.2799999999999994</v>
      </c>
      <c r="F68" s="16">
        <v>0</v>
      </c>
      <c r="G68" s="23">
        <f>ROUND(E68*F68,2)</f>
        <v>0</v>
      </c>
      <c r="H68" s="23">
        <f>ROUND(E68-G68,2)</f>
        <v>8.2799999999999994</v>
      </c>
    </row>
    <row r="69" spans="1:8" x14ac:dyDescent="0.3">
      <c r="A69" s="14" t="s">
        <v>190</v>
      </c>
      <c r="B69" s="14" t="s">
        <v>19</v>
      </c>
      <c r="C69" s="15">
        <v>3.44</v>
      </c>
      <c r="D69" s="14">
        <v>21.995000000000001</v>
      </c>
      <c r="E69" s="23">
        <f>ROUND(C69*D69,2)</f>
        <v>75.66</v>
      </c>
      <c r="F69" s="16">
        <v>0</v>
      </c>
      <c r="G69" s="23">
        <f>ROUND(E69*F69,2)</f>
        <v>0</v>
      </c>
      <c r="H69" s="23">
        <f>ROUND(E69-G69,2)</f>
        <v>75.66</v>
      </c>
    </row>
    <row r="70" spans="1:8" x14ac:dyDescent="0.3">
      <c r="A70" s="13" t="s">
        <v>47</v>
      </c>
      <c r="C70" s="23"/>
      <c r="E70" s="23"/>
    </row>
    <row r="71" spans="1:8" x14ac:dyDescent="0.3">
      <c r="A71" s="14" t="s">
        <v>42</v>
      </c>
      <c r="B71" s="14" t="s">
        <v>48</v>
      </c>
      <c r="C71" s="15">
        <v>10.16</v>
      </c>
      <c r="D71" s="14">
        <v>1</v>
      </c>
      <c r="E71" s="23">
        <f>ROUND(C71*D71,2)</f>
        <v>10.16</v>
      </c>
      <c r="F71" s="16">
        <v>0</v>
      </c>
      <c r="G71" s="23">
        <f>ROUND(E71*F71,2)</f>
        <v>0</v>
      </c>
      <c r="H71" s="23">
        <f t="shared" ref="H71:H77" si="3">ROUND(E71-G71,2)</f>
        <v>10.16</v>
      </c>
    </row>
    <row r="72" spans="1:8" x14ac:dyDescent="0.3">
      <c r="A72" s="14" t="s">
        <v>38</v>
      </c>
      <c r="B72" s="14" t="s">
        <v>48</v>
      </c>
      <c r="C72" s="15">
        <v>5.21</v>
      </c>
      <c r="D72" s="14">
        <v>1</v>
      </c>
      <c r="E72" s="23">
        <f>ROUND(C72*D72,2)</f>
        <v>5.21</v>
      </c>
      <c r="F72" s="16">
        <v>0</v>
      </c>
      <c r="G72" s="23">
        <f>ROUND(E72*F72,2)</f>
        <v>0</v>
      </c>
      <c r="H72" s="23">
        <f t="shared" si="3"/>
        <v>5.21</v>
      </c>
    </row>
    <row r="73" spans="1:8" x14ac:dyDescent="0.3">
      <c r="A73" s="14" t="s">
        <v>134</v>
      </c>
      <c r="B73" s="14" t="s">
        <v>48</v>
      </c>
      <c r="C73" s="15">
        <v>6.42</v>
      </c>
      <c r="D73" s="14">
        <v>1</v>
      </c>
      <c r="E73" s="23">
        <f>ROUND(C73*D73,2)</f>
        <v>6.42</v>
      </c>
      <c r="F73" s="16">
        <v>0</v>
      </c>
      <c r="G73" s="23">
        <f>ROUND(E73*F73,2)</f>
        <v>0</v>
      </c>
      <c r="H73" s="23">
        <f t="shared" si="3"/>
        <v>6.42</v>
      </c>
    </row>
    <row r="74" spans="1:8" x14ac:dyDescent="0.3">
      <c r="A74" s="14" t="s">
        <v>190</v>
      </c>
      <c r="B74" s="14" t="s">
        <v>48</v>
      </c>
      <c r="C74" s="15">
        <v>14.31</v>
      </c>
      <c r="D74" s="14">
        <v>1</v>
      </c>
      <c r="E74" s="23">
        <f>ROUND(C74*D74,2)</f>
        <v>14.31</v>
      </c>
      <c r="F74" s="16">
        <v>0</v>
      </c>
      <c r="G74" s="23">
        <f>ROUND(E74*F74,2)</f>
        <v>0</v>
      </c>
      <c r="H74" s="23">
        <f t="shared" si="3"/>
        <v>14.31</v>
      </c>
    </row>
    <row r="75" spans="1:8" x14ac:dyDescent="0.3">
      <c r="A75" s="9" t="s">
        <v>49</v>
      </c>
      <c r="B75" s="9" t="s">
        <v>48</v>
      </c>
      <c r="C75" s="10">
        <v>31.17</v>
      </c>
      <c r="D75" s="9">
        <v>1</v>
      </c>
      <c r="E75" s="22">
        <f>ROUND(C75*D75,2)</f>
        <v>31.17</v>
      </c>
      <c r="F75" s="11">
        <v>0</v>
      </c>
      <c r="G75" s="22">
        <f>ROUND(E75*F75,2)</f>
        <v>0</v>
      </c>
      <c r="H75" s="22">
        <f t="shared" si="3"/>
        <v>31.17</v>
      </c>
    </row>
    <row r="76" spans="1:8" x14ac:dyDescent="0.3">
      <c r="A76" s="7" t="s">
        <v>50</v>
      </c>
      <c r="C76" s="23"/>
      <c r="E76" s="23">
        <f>SUM(E12:E75)</f>
        <v>1016.37</v>
      </c>
      <c r="G76" s="12">
        <f>SUM(G12:G75)</f>
        <v>0</v>
      </c>
      <c r="H76" s="12">
        <f t="shared" si="3"/>
        <v>1016.37</v>
      </c>
    </row>
    <row r="77" spans="1:8" x14ac:dyDescent="0.3">
      <c r="A77" s="7" t="s">
        <v>51</v>
      </c>
      <c r="C77" s="23"/>
      <c r="E77" s="23">
        <f>+E8-E76</f>
        <v>63.629999999999995</v>
      </c>
      <c r="G77" s="12">
        <f>+G8-G76</f>
        <v>0</v>
      </c>
      <c r="H77" s="12">
        <f t="shared" si="3"/>
        <v>63.63</v>
      </c>
    </row>
    <row r="78" spans="1:8" x14ac:dyDescent="0.3">
      <c r="A78" t="s">
        <v>12</v>
      </c>
      <c r="C78" s="23"/>
      <c r="E78" s="23"/>
    </row>
    <row r="79" spans="1:8" x14ac:dyDescent="0.3">
      <c r="A79" s="7" t="s">
        <v>52</v>
      </c>
      <c r="C79" s="23"/>
      <c r="E79" s="23"/>
    </row>
    <row r="80" spans="1:8" x14ac:dyDescent="0.3">
      <c r="A80" s="14" t="s">
        <v>42</v>
      </c>
      <c r="B80" s="14" t="s">
        <v>48</v>
      </c>
      <c r="C80" s="15">
        <v>28.34</v>
      </c>
      <c r="D80" s="14">
        <v>1</v>
      </c>
      <c r="E80" s="23">
        <f>ROUND(C80*D80,2)</f>
        <v>28.34</v>
      </c>
      <c r="F80" s="16">
        <v>0</v>
      </c>
      <c r="G80" s="23">
        <f>ROUND(E80*F80,2)</f>
        <v>0</v>
      </c>
      <c r="H80" s="23">
        <f t="shared" ref="H80:H86" si="4">ROUND(E80-G80,2)</f>
        <v>28.34</v>
      </c>
    </row>
    <row r="81" spans="1:8" x14ac:dyDescent="0.3">
      <c r="A81" s="14" t="s">
        <v>38</v>
      </c>
      <c r="B81" s="14" t="s">
        <v>48</v>
      </c>
      <c r="C81" s="15">
        <v>40.22</v>
      </c>
      <c r="D81" s="14">
        <v>1</v>
      </c>
      <c r="E81" s="23">
        <f>ROUND(C81*D81,2)</f>
        <v>40.22</v>
      </c>
      <c r="F81" s="16">
        <v>0</v>
      </c>
      <c r="G81" s="23">
        <f>ROUND(E81*F81,2)</f>
        <v>0</v>
      </c>
      <c r="H81" s="23">
        <f t="shared" si="4"/>
        <v>40.22</v>
      </c>
    </row>
    <row r="82" spans="1:8" x14ac:dyDescent="0.3">
      <c r="A82" s="14" t="s">
        <v>134</v>
      </c>
      <c r="B82" s="14" t="s">
        <v>48</v>
      </c>
      <c r="C82" s="15">
        <v>30.72</v>
      </c>
      <c r="D82" s="14">
        <v>1</v>
      </c>
      <c r="E82" s="23">
        <f>ROUND(C82*D82,2)</f>
        <v>30.72</v>
      </c>
      <c r="F82" s="16">
        <v>0</v>
      </c>
      <c r="G82" s="23">
        <f>ROUND(E82*F82,2)</f>
        <v>0</v>
      </c>
      <c r="H82" s="23">
        <f t="shared" si="4"/>
        <v>30.72</v>
      </c>
    </row>
    <row r="83" spans="1:8" x14ac:dyDescent="0.3">
      <c r="A83" s="9" t="s">
        <v>190</v>
      </c>
      <c r="B83" s="9" t="s">
        <v>48</v>
      </c>
      <c r="C83" s="10">
        <v>92.37</v>
      </c>
      <c r="D83" s="9">
        <v>1</v>
      </c>
      <c r="E83" s="22">
        <f>ROUND(C83*D83,2)</f>
        <v>92.37</v>
      </c>
      <c r="F83" s="11">
        <v>0</v>
      </c>
      <c r="G83" s="22">
        <f>ROUND(E83*F83,2)</f>
        <v>0</v>
      </c>
      <c r="H83" s="22">
        <f t="shared" si="4"/>
        <v>92.37</v>
      </c>
    </row>
    <row r="84" spans="1:8" x14ac:dyDescent="0.3">
      <c r="A84" s="7" t="s">
        <v>53</v>
      </c>
      <c r="C84" s="23"/>
      <c r="E84" s="23">
        <f>SUM(E80:E83)</f>
        <v>191.65</v>
      </c>
      <c r="G84" s="12">
        <f>SUM(G80:G83)</f>
        <v>0</v>
      </c>
      <c r="H84" s="12">
        <f t="shared" si="4"/>
        <v>191.65</v>
      </c>
    </row>
    <row r="85" spans="1:8" x14ac:dyDescent="0.3">
      <c r="A85" s="7" t="s">
        <v>54</v>
      </c>
      <c r="C85" s="23"/>
      <c r="E85" s="23">
        <f>+E76+E84</f>
        <v>1208.02</v>
      </c>
      <c r="G85" s="12">
        <f>+G76+G84</f>
        <v>0</v>
      </c>
      <c r="H85" s="12">
        <f t="shared" si="4"/>
        <v>1208.02</v>
      </c>
    </row>
    <row r="86" spans="1:8" x14ac:dyDescent="0.3">
      <c r="A86" s="7" t="s">
        <v>55</v>
      </c>
      <c r="C86" s="23"/>
      <c r="E86" s="23">
        <f>+E8-E85</f>
        <v>-128.01999999999998</v>
      </c>
      <c r="G86" s="12">
        <f>+G8-G85</f>
        <v>0</v>
      </c>
      <c r="H86" s="12">
        <f t="shared" si="4"/>
        <v>-128.02000000000001</v>
      </c>
    </row>
    <row r="87" spans="1:8" x14ac:dyDescent="0.3">
      <c r="A87" t="s">
        <v>120</v>
      </c>
      <c r="C87" s="23"/>
      <c r="E87" s="23"/>
    </row>
    <row r="88" spans="1:8" x14ac:dyDescent="0.3">
      <c r="A88" t="s">
        <v>425</v>
      </c>
      <c r="C88" s="23"/>
      <c r="E88" s="23"/>
    </row>
    <row r="89" spans="1:8" x14ac:dyDescent="0.3">
      <c r="A89" s="7" t="s">
        <v>121</v>
      </c>
      <c r="C89" s="23"/>
      <c r="E89" s="23"/>
    </row>
    <row r="90" spans="1:8" x14ac:dyDescent="0.3">
      <c r="A90" s="7" t="s">
        <v>122</v>
      </c>
      <c r="C90" s="23"/>
      <c r="E90" s="23"/>
    </row>
    <row r="91" spans="1:8" x14ac:dyDescent="0.3">
      <c r="A91" s="7"/>
      <c r="C91" s="23"/>
      <c r="E91" s="23"/>
    </row>
    <row r="98" spans="1:8" x14ac:dyDescent="0.3">
      <c r="A98" t="str" cm="1">
        <f t="array" aca="1" ref="A98" ca="1">MID(CELL("filename",A1),FIND("]",CELL("filename",A1))+1,256)</f>
        <v>rice18</v>
      </c>
    </row>
    <row r="99" spans="1:8" x14ac:dyDescent="0.3">
      <c r="A99" s="7" t="s">
        <v>50</v>
      </c>
      <c r="E99" s="25">
        <f>VLOOKUP(A99,$A$1:$H$98,5,FALSE)</f>
        <v>1016.37</v>
      </c>
    </row>
    <row r="100" spans="1:8" x14ac:dyDescent="0.3">
      <c r="A100" s="7" t="s">
        <v>293</v>
      </c>
      <c r="E100" s="25">
        <f>VLOOKUP(A100,$A$1:$H$98,5,FALSE)</f>
        <v>191.65</v>
      </c>
    </row>
    <row r="101" spans="1:8" x14ac:dyDescent="0.3">
      <c r="A101" s="7" t="s">
        <v>294</v>
      </c>
      <c r="E101" s="25">
        <f t="shared" ref="E101:E102" si="5">VLOOKUP(A101,$A$1:$H$98,5,FALSE)</f>
        <v>1208.02</v>
      </c>
    </row>
    <row r="102" spans="1:8" x14ac:dyDescent="0.3">
      <c r="A102" s="7" t="s">
        <v>55</v>
      </c>
      <c r="E102" s="25">
        <f t="shared" si="5"/>
        <v>-128.01999999999998</v>
      </c>
    </row>
    <row r="104" spans="1:8" x14ac:dyDescent="0.3">
      <c r="A104" s="21" t="s">
        <v>255</v>
      </c>
    </row>
    <row r="105" spans="1:8" x14ac:dyDescent="0.3">
      <c r="A105" s="25">
        <f>E102</f>
        <v>-128.01999999999998</v>
      </c>
      <c r="B105" s="25">
        <f ca="1">C105-Calculator!$B$16</f>
        <v>4.6000000000000005</v>
      </c>
      <c r="C105" s="25">
        <f ca="1">D105-Calculator!$B$16</f>
        <v>4.9000000000000004</v>
      </c>
      <c r="D105" s="25">
        <f ca="1">E105-Calculator!$B$16</f>
        <v>5.2</v>
      </c>
      <c r="E105" s="25" cm="1">
        <f t="array" aca="1" ref="E105" ca="1">IF(MID(CELL("filename",A1),FIND("]",CELL("filename",A1))+1,256)=Calculator!AR2,Calculator!B15,5.5)</f>
        <v>5.5</v>
      </c>
      <c r="F105" s="25">
        <f ca="1">E105+Calculator!$B$16</f>
        <v>5.8</v>
      </c>
      <c r="G105" s="25">
        <f ca="1">F105+Calculator!$B$16</f>
        <v>6.1</v>
      </c>
      <c r="H105" s="25">
        <f ca="1">G105+Calculator!$B$16</f>
        <v>6.3999999999999995</v>
      </c>
    </row>
    <row r="106" spans="1:8" x14ac:dyDescent="0.3">
      <c r="A106">
        <f ca="1">A107-Calculator!$B$12</f>
        <v>205</v>
      </c>
      <c r="B106">
        <f t="dataTable" ref="B106:H112" dt2D="1" dtr="1" r1="C7" r2="D7" ca="1"/>
        <v>-265.02</v>
      </c>
      <c r="C106">
        <v>-203.51999999999998</v>
      </c>
      <c r="D106">
        <v>-142.01999999999998</v>
      </c>
      <c r="E106">
        <v>-80.519999999999982</v>
      </c>
      <c r="F106">
        <v>-19.019999999999982</v>
      </c>
      <c r="G106">
        <v>42.480000000000018</v>
      </c>
      <c r="H106">
        <v>103.98000000000002</v>
      </c>
    </row>
    <row r="107" spans="1:8" x14ac:dyDescent="0.3">
      <c r="A107">
        <f ca="1">A108-Calculator!$B$12</f>
        <v>210</v>
      </c>
      <c r="B107">
        <v>-242.01999999999998</v>
      </c>
      <c r="C107">
        <v>-179.01999999999998</v>
      </c>
      <c r="D107">
        <v>-116.01999999999998</v>
      </c>
      <c r="E107">
        <v>-53.019999999999982</v>
      </c>
      <c r="F107">
        <v>9.9800000000000182</v>
      </c>
      <c r="G107">
        <v>72.980000000000018</v>
      </c>
      <c r="H107">
        <v>135.98000000000002</v>
      </c>
    </row>
    <row r="108" spans="1:8" x14ac:dyDescent="0.3">
      <c r="A108">
        <f ca="1">A109-Calculator!$B$12</f>
        <v>215</v>
      </c>
      <c r="B108">
        <v>-219.01999999999998</v>
      </c>
      <c r="C108">
        <v>-154.51999999999998</v>
      </c>
      <c r="D108">
        <v>-90.019999999999982</v>
      </c>
      <c r="E108">
        <v>-25.519999999999982</v>
      </c>
      <c r="F108">
        <v>38.980000000000018</v>
      </c>
      <c r="G108">
        <v>103.48000000000002</v>
      </c>
      <c r="H108">
        <v>167.98000000000002</v>
      </c>
    </row>
    <row r="109" spans="1:8" x14ac:dyDescent="0.3">
      <c r="A109" cm="1">
        <f t="array" aca="1" ref="A109" ca="1">IF(MID(CELL("filename",A1),FIND("]",CELL("filename",A1))+1,256)=Calculator!AR2,Calculator!B11,220)</f>
        <v>220</v>
      </c>
      <c r="B109">
        <v>-196.01999999999998</v>
      </c>
      <c r="C109">
        <v>-130.01999999999998</v>
      </c>
      <c r="D109">
        <v>-64.019999999999982</v>
      </c>
      <c r="E109">
        <v>1.9800000000000182</v>
      </c>
      <c r="F109">
        <v>67.980000000000018</v>
      </c>
      <c r="G109">
        <v>133.98000000000002</v>
      </c>
      <c r="H109">
        <v>199.98000000000002</v>
      </c>
    </row>
    <row r="110" spans="1:8" x14ac:dyDescent="0.3">
      <c r="A110">
        <f ca="1">A109+Calculator!$B$12</f>
        <v>225</v>
      </c>
      <c r="B110">
        <v>-173.01999999999998</v>
      </c>
      <c r="C110">
        <v>-105.51999999999998</v>
      </c>
      <c r="D110">
        <v>-38.019999999999982</v>
      </c>
      <c r="E110">
        <v>29.480000000000018</v>
      </c>
      <c r="F110">
        <v>96.980000000000018</v>
      </c>
      <c r="G110">
        <v>164.48000000000002</v>
      </c>
      <c r="H110">
        <v>231.98000000000002</v>
      </c>
    </row>
    <row r="111" spans="1:8" x14ac:dyDescent="0.3">
      <c r="A111">
        <f ca="1">A110+Calculator!$B$12</f>
        <v>230</v>
      </c>
      <c r="B111">
        <v>-150.01999999999998</v>
      </c>
      <c r="C111">
        <v>-81.019999999999982</v>
      </c>
      <c r="D111">
        <v>-12.019999999999982</v>
      </c>
      <c r="E111">
        <v>56.980000000000018</v>
      </c>
      <c r="F111">
        <v>125.98000000000002</v>
      </c>
      <c r="G111">
        <v>194.98000000000002</v>
      </c>
      <c r="H111">
        <v>263.98</v>
      </c>
    </row>
    <row r="112" spans="1:8" x14ac:dyDescent="0.3">
      <c r="A112">
        <f ca="1">A111+Calculator!$B$12</f>
        <v>235</v>
      </c>
      <c r="B112">
        <v>-127.01999999999998</v>
      </c>
      <c r="C112">
        <v>-56.519999999999982</v>
      </c>
      <c r="D112">
        <v>13.980000000000018</v>
      </c>
      <c r="E112">
        <v>84.480000000000018</v>
      </c>
      <c r="F112">
        <v>154.98000000000002</v>
      </c>
      <c r="G112">
        <v>225.48000000000002</v>
      </c>
      <c r="H112">
        <v>295.98</v>
      </c>
    </row>
    <row r="115" spans="1:8" x14ac:dyDescent="0.3">
      <c r="A115" s="21" t="s">
        <v>256</v>
      </c>
    </row>
    <row r="116" spans="1:8" x14ac:dyDescent="0.3">
      <c r="A116" s="25">
        <f>E102</f>
        <v>-128.01999999999998</v>
      </c>
      <c r="B116" s="25">
        <f ca="1">C116-Calculator!$B$29</f>
        <v>5.2000000000000011</v>
      </c>
      <c r="C116" s="25">
        <f ca="1">D116-Calculator!$B$29</f>
        <v>5.3000000000000007</v>
      </c>
      <c r="D116" s="25">
        <f ca="1">E116-Calculator!$B$29</f>
        <v>5.4</v>
      </c>
      <c r="E116" s="25" cm="1">
        <f t="array" aca="1" ref="E116" ca="1">IF(MID(CELL("filename",A1),FIND("]",CELL("filename",A1))+1,256)=Calculator!AS2,Calculator!B28,5.5)</f>
        <v>5.5</v>
      </c>
      <c r="F116" s="25">
        <f ca="1">E116+Calculator!$B$29</f>
        <v>5.6</v>
      </c>
      <c r="G116" s="25">
        <f ca="1">F116+Calculator!$B$29</f>
        <v>5.6999999999999993</v>
      </c>
      <c r="H116" s="25">
        <f ca="1">G116+Calculator!$B$29</f>
        <v>5.7999999999999989</v>
      </c>
    </row>
    <row r="117" spans="1:8" x14ac:dyDescent="0.3">
      <c r="A117">
        <f ca="1">A118-Calculator!$B$25</f>
        <v>205</v>
      </c>
      <c r="B117">
        <f t="dataTable" ref="B117:H123" dt2D="1" dtr="1" r1="C7" r2="D7" ca="1"/>
        <v>-142.01999999999998</v>
      </c>
      <c r="C117">
        <v>-121.51999999999998</v>
      </c>
      <c r="D117">
        <v>-101.01999999999998</v>
      </c>
      <c r="E117">
        <v>-80.519999999999982</v>
      </c>
      <c r="F117">
        <v>-60.019999999999982</v>
      </c>
      <c r="G117">
        <v>-39.519999999999982</v>
      </c>
      <c r="H117">
        <v>-19.019999999999982</v>
      </c>
    </row>
    <row r="118" spans="1:8" x14ac:dyDescent="0.3">
      <c r="A118">
        <f ca="1">A119-Calculator!$B$25</f>
        <v>210</v>
      </c>
      <c r="B118">
        <v>-116.01999999999998</v>
      </c>
      <c r="C118">
        <v>-95.019999999999982</v>
      </c>
      <c r="D118">
        <v>-74.019999999999982</v>
      </c>
      <c r="E118">
        <v>-53.019999999999982</v>
      </c>
      <c r="F118">
        <v>-32.019999999999982</v>
      </c>
      <c r="G118">
        <v>-11.019999999999982</v>
      </c>
      <c r="H118">
        <v>9.9800000000000182</v>
      </c>
    </row>
    <row r="119" spans="1:8" x14ac:dyDescent="0.3">
      <c r="A119">
        <f ca="1">A120-Calculator!$B$25</f>
        <v>215</v>
      </c>
      <c r="B119">
        <v>-90.019999999999982</v>
      </c>
      <c r="C119">
        <v>-68.519999999999982</v>
      </c>
      <c r="D119">
        <v>-47.019999999999982</v>
      </c>
      <c r="E119">
        <v>-25.519999999999982</v>
      </c>
      <c r="F119">
        <v>-4.0199999999999818</v>
      </c>
      <c r="G119">
        <v>17.480000000000018</v>
      </c>
      <c r="H119">
        <v>38.980000000000018</v>
      </c>
    </row>
    <row r="120" spans="1:8" x14ac:dyDescent="0.3">
      <c r="A120" cm="1">
        <f t="array" aca="1" ref="A120" ca="1">IF(MID(CELL("filename",A1),FIND("]",CELL("filename",A1))+1,256)=Calculator!AS2,Calculator!B24,220)</f>
        <v>220</v>
      </c>
      <c r="B120">
        <v>-64.019999999999982</v>
      </c>
      <c r="C120">
        <v>-42.019999999999982</v>
      </c>
      <c r="D120">
        <v>-20.019999999999982</v>
      </c>
      <c r="E120">
        <v>1.9800000000000182</v>
      </c>
      <c r="F120">
        <v>23.980000000000018</v>
      </c>
      <c r="G120">
        <v>45.980000000000018</v>
      </c>
      <c r="H120">
        <v>67.980000000000018</v>
      </c>
    </row>
    <row r="121" spans="1:8" x14ac:dyDescent="0.3">
      <c r="A121">
        <f ca="1">A120+Calculator!$B$25</f>
        <v>225</v>
      </c>
      <c r="B121">
        <v>-38.019999999999982</v>
      </c>
      <c r="C121">
        <v>-15.519999999999982</v>
      </c>
      <c r="D121">
        <v>6.9800000000000182</v>
      </c>
      <c r="E121">
        <v>29.480000000000018</v>
      </c>
      <c r="F121">
        <v>51.980000000000018</v>
      </c>
      <c r="G121">
        <v>74.480000000000018</v>
      </c>
      <c r="H121">
        <v>96.980000000000018</v>
      </c>
    </row>
    <row r="122" spans="1:8" x14ac:dyDescent="0.3">
      <c r="A122">
        <f ca="1">A121+Calculator!$B$25</f>
        <v>230</v>
      </c>
      <c r="B122">
        <v>-12.019999999999982</v>
      </c>
      <c r="C122">
        <v>10.980000000000018</v>
      </c>
      <c r="D122">
        <v>33.980000000000018</v>
      </c>
      <c r="E122">
        <v>56.980000000000018</v>
      </c>
      <c r="F122">
        <v>79.980000000000018</v>
      </c>
      <c r="G122">
        <v>102.98000000000002</v>
      </c>
      <c r="H122">
        <v>125.98000000000002</v>
      </c>
    </row>
    <row r="123" spans="1:8" x14ac:dyDescent="0.3">
      <c r="A123">
        <f ca="1">A122+Calculator!$B$25</f>
        <v>235</v>
      </c>
      <c r="B123">
        <v>13.980000000000018</v>
      </c>
      <c r="C123">
        <v>37.480000000000018</v>
      </c>
      <c r="D123">
        <v>60.980000000000018</v>
      </c>
      <c r="E123">
        <v>84.480000000000018</v>
      </c>
      <c r="F123">
        <v>107.98000000000002</v>
      </c>
      <c r="G123">
        <v>131.48000000000002</v>
      </c>
      <c r="H123">
        <v>154.98000000000002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F2BF-C03D-4926-A0D6-B4B31E5116E5}">
  <dimension ref="A1:H123"/>
  <sheetViews>
    <sheetView topLeftCell="A103" workbookViewId="0">
      <selection activeCell="A116" sqref="A116:H123"/>
    </sheetView>
  </sheetViews>
  <sheetFormatPr defaultRowHeight="14.4" x14ac:dyDescent="0.3"/>
  <cols>
    <col min="1" max="1" width="25.6640625" customWidth="1"/>
    <col min="5" max="5" width="11" customWidth="1"/>
    <col min="8" max="8" width="11" customWidth="1"/>
  </cols>
  <sheetData>
    <row r="1" spans="1:8" x14ac:dyDescent="0.3">
      <c r="A1" s="80" t="s">
        <v>152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212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452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98</v>
      </c>
      <c r="B7" s="9" t="s">
        <v>124</v>
      </c>
      <c r="C7" s="28">
        <f>IF(Calculator!B7="Rice",Calculator!B15,IF(Calculator!B20="Rice",Calculator!B28,6.75))</f>
        <v>6.75</v>
      </c>
      <c r="D7" s="29">
        <f>IF(Calculator!B7="Rice",Calculator!B11,IF(Calculator!B20="Rice",Calculator!B24,160))</f>
        <v>160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3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4.5</v>
      </c>
      <c r="E12" s="23">
        <f>ROUND(C12*D12,2)</f>
        <v>36.5</v>
      </c>
      <c r="F12" s="16">
        <v>0</v>
      </c>
      <c r="G12" s="23">
        <f>ROUND(E12*F12,2)</f>
        <v>0</v>
      </c>
      <c r="H12" s="23">
        <f>ROUND(E12-G12,2)</f>
        <v>36.5</v>
      </c>
    </row>
    <row r="13" spans="1:8" x14ac:dyDescent="0.3">
      <c r="A13" s="14" t="s">
        <v>200</v>
      </c>
      <c r="B13" s="14" t="s">
        <v>16</v>
      </c>
      <c r="C13" s="15">
        <v>10.57</v>
      </c>
      <c r="D13" s="14">
        <v>1</v>
      </c>
      <c r="E13" s="23">
        <f>ROUND(C13*D13,2)</f>
        <v>10.57</v>
      </c>
      <c r="F13" s="16">
        <v>0</v>
      </c>
      <c r="G13" s="23">
        <f>ROUND(E13*F13,2)</f>
        <v>0</v>
      </c>
      <c r="H13" s="23">
        <f>ROUND(E13-G13,2)</f>
        <v>10.57</v>
      </c>
    </row>
    <row r="14" spans="1:8" x14ac:dyDescent="0.3">
      <c r="A14" s="14" t="s">
        <v>57</v>
      </c>
      <c r="B14" s="14" t="s">
        <v>16</v>
      </c>
      <c r="C14" s="15">
        <v>6.87</v>
      </c>
      <c r="D14" s="14">
        <v>1.3</v>
      </c>
      <c r="E14" s="23">
        <f>ROUND(C14*D14,2)</f>
        <v>8.93</v>
      </c>
      <c r="F14" s="16">
        <v>0</v>
      </c>
      <c r="G14" s="23">
        <f>ROUND(E14*F14,2)</f>
        <v>0</v>
      </c>
      <c r="H14" s="23">
        <f>ROUND(E14-G14,2)</f>
        <v>8.93</v>
      </c>
    </row>
    <row r="15" spans="1:8" x14ac:dyDescent="0.3">
      <c r="A15" s="13" t="s">
        <v>20</v>
      </c>
      <c r="C15" s="23"/>
      <c r="E15" s="23"/>
    </row>
    <row r="16" spans="1:8" x14ac:dyDescent="0.3">
      <c r="A16" s="14" t="s">
        <v>167</v>
      </c>
      <c r="B16" s="14" t="s">
        <v>21</v>
      </c>
      <c r="C16" s="15">
        <v>26</v>
      </c>
      <c r="D16" s="14">
        <v>0.5</v>
      </c>
      <c r="E16" s="23">
        <f>ROUND(C16*D16,2)</f>
        <v>13</v>
      </c>
      <c r="F16" s="16">
        <v>0</v>
      </c>
      <c r="G16" s="23">
        <f>ROUND(E16*F16,2)</f>
        <v>0</v>
      </c>
      <c r="H16" s="23">
        <f>ROUND(E16-G16,2)</f>
        <v>13</v>
      </c>
    </row>
    <row r="17" spans="1:8" x14ac:dyDescent="0.3">
      <c r="A17" s="14" t="s">
        <v>154</v>
      </c>
      <c r="B17" s="14" t="s">
        <v>21</v>
      </c>
      <c r="C17" s="15">
        <v>47.21</v>
      </c>
      <c r="D17" s="14">
        <v>0.5</v>
      </c>
      <c r="E17" s="23">
        <f>ROUND(C17*D17,2)</f>
        <v>23.61</v>
      </c>
      <c r="F17" s="16">
        <v>0</v>
      </c>
      <c r="G17" s="23">
        <f>ROUND(E17*F17,2)</f>
        <v>0</v>
      </c>
      <c r="H17" s="23">
        <f>ROUND(E17-G17,2)</f>
        <v>23.61</v>
      </c>
    </row>
    <row r="18" spans="1:8" x14ac:dyDescent="0.3">
      <c r="A18" s="14" t="s">
        <v>168</v>
      </c>
      <c r="B18" s="14" t="s">
        <v>21</v>
      </c>
      <c r="C18" s="15">
        <v>31.69</v>
      </c>
      <c r="D18" s="14">
        <v>5.77</v>
      </c>
      <c r="E18" s="23">
        <f>ROUND(C18*D18,2)</f>
        <v>182.85</v>
      </c>
      <c r="F18" s="16">
        <v>0</v>
      </c>
      <c r="G18" s="23">
        <f>ROUND(E18*F18,2)</f>
        <v>0</v>
      </c>
      <c r="H18" s="23">
        <f>ROUND(E18-G18,2)</f>
        <v>182.85</v>
      </c>
    </row>
    <row r="19" spans="1:8" x14ac:dyDescent="0.3">
      <c r="A19" s="14" t="s">
        <v>169</v>
      </c>
      <c r="B19" s="14" t="s">
        <v>26</v>
      </c>
      <c r="C19" s="15">
        <v>18</v>
      </c>
      <c r="D19" s="14">
        <v>0.75</v>
      </c>
      <c r="E19" s="23">
        <f>ROUND(C19*D19,2)</f>
        <v>13.5</v>
      </c>
      <c r="F19" s="16">
        <v>0</v>
      </c>
      <c r="G19" s="23">
        <f>ROUND(E19*F19,2)</f>
        <v>0</v>
      </c>
      <c r="H19" s="23">
        <f>ROUND(E19-G19,2)</f>
        <v>13.5</v>
      </c>
    </row>
    <row r="20" spans="1:8" x14ac:dyDescent="0.3">
      <c r="A20" s="13" t="s">
        <v>23</v>
      </c>
      <c r="C20" s="23"/>
      <c r="E20" s="23"/>
    </row>
    <row r="21" spans="1:8" x14ac:dyDescent="0.3">
      <c r="A21" s="14" t="s">
        <v>394</v>
      </c>
      <c r="B21" s="14" t="s">
        <v>18</v>
      </c>
      <c r="C21" s="15">
        <v>2.52</v>
      </c>
      <c r="D21" s="14">
        <v>10</v>
      </c>
      <c r="E21" s="23">
        <f>ROUND(C21*D21,2)</f>
        <v>25.2</v>
      </c>
      <c r="F21" s="16">
        <v>0</v>
      </c>
      <c r="G21" s="23">
        <f>ROUND(E21*F21,2)</f>
        <v>0</v>
      </c>
      <c r="H21" s="23">
        <f>ROUND(E21-G21,2)</f>
        <v>25.2</v>
      </c>
    </row>
    <row r="22" spans="1:8" x14ac:dyDescent="0.3">
      <c r="A22" s="13" t="s">
        <v>24</v>
      </c>
      <c r="C22" s="23"/>
      <c r="E22" s="23"/>
    </row>
    <row r="23" spans="1:8" x14ac:dyDescent="0.3">
      <c r="A23" s="14" t="s">
        <v>25</v>
      </c>
      <c r="B23" s="14" t="s">
        <v>18</v>
      </c>
      <c r="C23" s="15">
        <v>0.25</v>
      </c>
      <c r="D23" s="14">
        <v>80</v>
      </c>
      <c r="E23" s="23">
        <f t="shared" ref="E23:E30" si="0">ROUND(C23*D23,2)</f>
        <v>20</v>
      </c>
      <c r="F23" s="16">
        <v>0</v>
      </c>
      <c r="G23" s="23">
        <f t="shared" ref="G23:G30" si="1">ROUND(E23*F23,2)</f>
        <v>0</v>
      </c>
      <c r="H23" s="23">
        <f t="shared" ref="H23:H30" si="2">ROUND(E23-G23,2)</f>
        <v>20</v>
      </c>
    </row>
    <row r="24" spans="1:8" x14ac:dyDescent="0.3">
      <c r="A24" s="14" t="s">
        <v>138</v>
      </c>
      <c r="B24" s="14" t="s">
        <v>26</v>
      </c>
      <c r="C24" s="15">
        <v>2.72</v>
      </c>
      <c r="D24" s="14">
        <v>2</v>
      </c>
      <c r="E24" s="23">
        <f t="shared" si="0"/>
        <v>5.44</v>
      </c>
      <c r="F24" s="16">
        <v>0</v>
      </c>
      <c r="G24" s="23">
        <f t="shared" si="1"/>
        <v>0</v>
      </c>
      <c r="H24" s="23">
        <f t="shared" si="2"/>
        <v>5.44</v>
      </c>
    </row>
    <row r="25" spans="1:8" x14ac:dyDescent="0.3">
      <c r="A25" s="14" t="s">
        <v>170</v>
      </c>
      <c r="B25" s="14" t="s">
        <v>26</v>
      </c>
      <c r="C25" s="15">
        <v>17.5</v>
      </c>
      <c r="D25" s="14">
        <v>1.3</v>
      </c>
      <c r="E25" s="23">
        <f t="shared" si="0"/>
        <v>22.75</v>
      </c>
      <c r="F25" s="16">
        <v>0</v>
      </c>
      <c r="G25" s="23">
        <f t="shared" si="1"/>
        <v>0</v>
      </c>
      <c r="H25" s="23">
        <f t="shared" si="2"/>
        <v>22.75</v>
      </c>
    </row>
    <row r="26" spans="1:8" x14ac:dyDescent="0.3">
      <c r="A26" s="14" t="s">
        <v>171</v>
      </c>
      <c r="B26" s="14" t="s">
        <v>18</v>
      </c>
      <c r="C26" s="15">
        <v>7.91</v>
      </c>
      <c r="D26" s="14">
        <v>3</v>
      </c>
      <c r="E26" s="23">
        <f t="shared" si="0"/>
        <v>23.73</v>
      </c>
      <c r="F26" s="16">
        <v>0</v>
      </c>
      <c r="G26" s="23">
        <f t="shared" si="1"/>
        <v>0</v>
      </c>
      <c r="H26" s="23">
        <f t="shared" si="2"/>
        <v>23.73</v>
      </c>
    </row>
    <row r="27" spans="1:8" x14ac:dyDescent="0.3">
      <c r="A27" s="14" t="s">
        <v>209</v>
      </c>
      <c r="B27" s="14" t="s">
        <v>18</v>
      </c>
      <c r="C27" s="15">
        <v>0.88</v>
      </c>
      <c r="D27" s="14">
        <v>31</v>
      </c>
      <c r="E27" s="23">
        <f t="shared" si="0"/>
        <v>27.28</v>
      </c>
      <c r="F27" s="16">
        <v>0</v>
      </c>
      <c r="G27" s="23">
        <f t="shared" si="1"/>
        <v>0</v>
      </c>
      <c r="H27" s="23">
        <f t="shared" si="2"/>
        <v>27.28</v>
      </c>
    </row>
    <row r="28" spans="1:8" x14ac:dyDescent="0.3">
      <c r="A28" s="14" t="s">
        <v>203</v>
      </c>
      <c r="B28" s="14" t="s">
        <v>18</v>
      </c>
      <c r="C28" s="15">
        <v>8.1300000000000008</v>
      </c>
      <c r="D28" s="14">
        <v>1</v>
      </c>
      <c r="E28" s="23">
        <f t="shared" si="0"/>
        <v>8.1300000000000008</v>
      </c>
      <c r="F28" s="16">
        <v>0</v>
      </c>
      <c r="G28" s="23">
        <f t="shared" si="1"/>
        <v>0</v>
      </c>
      <c r="H28" s="23">
        <f t="shared" si="2"/>
        <v>8.1300000000000008</v>
      </c>
    </row>
    <row r="29" spans="1:8" x14ac:dyDescent="0.3">
      <c r="A29" s="14" t="s">
        <v>174</v>
      </c>
      <c r="B29" s="14" t="s">
        <v>18</v>
      </c>
      <c r="C29" s="15">
        <v>19.5</v>
      </c>
      <c r="D29" s="14">
        <v>0.75</v>
      </c>
      <c r="E29" s="23">
        <f t="shared" si="0"/>
        <v>14.63</v>
      </c>
      <c r="F29" s="16">
        <v>0</v>
      </c>
      <c r="G29" s="23">
        <f t="shared" si="1"/>
        <v>0</v>
      </c>
      <c r="H29" s="23">
        <f t="shared" si="2"/>
        <v>14.63</v>
      </c>
    </row>
    <row r="30" spans="1:8" x14ac:dyDescent="0.3">
      <c r="A30" s="14" t="s">
        <v>172</v>
      </c>
      <c r="B30" s="14" t="s">
        <v>18</v>
      </c>
      <c r="C30" s="15">
        <v>45.96</v>
      </c>
      <c r="D30" s="14">
        <v>0.25</v>
      </c>
      <c r="E30" s="23">
        <f t="shared" si="0"/>
        <v>11.49</v>
      </c>
      <c r="F30" s="16">
        <v>0</v>
      </c>
      <c r="G30" s="23">
        <f t="shared" si="1"/>
        <v>0</v>
      </c>
      <c r="H30" s="23">
        <f t="shared" si="2"/>
        <v>11.49</v>
      </c>
    </row>
    <row r="31" spans="1:8" x14ac:dyDescent="0.3">
      <c r="A31" s="13" t="s">
        <v>27</v>
      </c>
      <c r="C31" s="23"/>
      <c r="E31" s="23"/>
    </row>
    <row r="32" spans="1:8" x14ac:dyDescent="0.3">
      <c r="A32" s="14" t="s">
        <v>421</v>
      </c>
      <c r="B32" s="14" t="s">
        <v>18</v>
      </c>
      <c r="C32" s="15">
        <v>1.1299999999999999</v>
      </c>
      <c r="D32" s="14">
        <v>8</v>
      </c>
      <c r="E32" s="23">
        <f>ROUND(C32*D32,2)</f>
        <v>9.0399999999999991</v>
      </c>
      <c r="F32" s="16">
        <v>0</v>
      </c>
      <c r="G32" s="23">
        <f>ROUND(E32*F32,2)</f>
        <v>0</v>
      </c>
      <c r="H32" s="23">
        <f>ROUND(E32-G32,2)</f>
        <v>9.0399999999999991</v>
      </c>
    </row>
    <row r="33" spans="1:8" x14ac:dyDescent="0.3">
      <c r="A33" s="14" t="s">
        <v>450</v>
      </c>
      <c r="B33" s="14" t="s">
        <v>18</v>
      </c>
      <c r="C33" s="15">
        <v>3.02</v>
      </c>
      <c r="D33" s="14">
        <v>0.6</v>
      </c>
      <c r="E33" s="23">
        <f>ROUND(C33*D33,2)</f>
        <v>1.81</v>
      </c>
      <c r="F33" s="16">
        <v>0</v>
      </c>
      <c r="G33" s="23">
        <f>ROUND(E33*F33,2)</f>
        <v>0</v>
      </c>
      <c r="H33" s="23">
        <f>ROUND(E33-G33,2)</f>
        <v>1.81</v>
      </c>
    </row>
    <row r="34" spans="1:8" x14ac:dyDescent="0.3">
      <c r="A34" s="13" t="s">
        <v>30</v>
      </c>
      <c r="C34" s="23"/>
      <c r="E34" s="23"/>
    </row>
    <row r="35" spans="1:8" x14ac:dyDescent="0.3">
      <c r="A35" s="14" t="s">
        <v>31</v>
      </c>
      <c r="B35" s="14" t="s">
        <v>32</v>
      </c>
      <c r="C35" s="15">
        <v>0.24</v>
      </c>
      <c r="D35" s="14">
        <v>33</v>
      </c>
      <c r="E35" s="23">
        <f>ROUND(C35*D35,2)</f>
        <v>7.92</v>
      </c>
      <c r="F35" s="16">
        <v>0</v>
      </c>
      <c r="G35" s="23">
        <f>ROUND(E35*F35,2)</f>
        <v>0</v>
      </c>
      <c r="H35" s="23">
        <f>ROUND(E35-G35,2)</f>
        <v>7.92</v>
      </c>
    </row>
    <row r="36" spans="1:8" x14ac:dyDescent="0.3">
      <c r="A36" s="13" t="s">
        <v>33</v>
      </c>
      <c r="C36" s="23"/>
      <c r="E36" s="23"/>
    </row>
    <row r="37" spans="1:8" x14ac:dyDescent="0.3">
      <c r="A37" s="14" t="s">
        <v>210</v>
      </c>
      <c r="B37" s="14" t="s">
        <v>29</v>
      </c>
      <c r="C37" s="15">
        <v>1.4</v>
      </c>
      <c r="D37" s="14">
        <v>77</v>
      </c>
      <c r="E37" s="23">
        <f>ROUND(C37*D37,2)</f>
        <v>107.8</v>
      </c>
      <c r="F37" s="16">
        <v>0</v>
      </c>
      <c r="G37" s="23">
        <f>ROUND(E37*F37,2)</f>
        <v>0</v>
      </c>
      <c r="H37" s="23">
        <f>ROUND(E37-G37,2)</f>
        <v>107.8</v>
      </c>
    </row>
    <row r="38" spans="1:8" x14ac:dyDescent="0.3">
      <c r="A38" s="14" t="s">
        <v>177</v>
      </c>
      <c r="B38" s="14" t="s">
        <v>178</v>
      </c>
      <c r="C38" s="15">
        <v>0.28999999999999998</v>
      </c>
      <c r="D38" s="14">
        <v>77</v>
      </c>
      <c r="E38" s="23">
        <f>ROUND(C38*D38,2)</f>
        <v>22.33</v>
      </c>
      <c r="F38" s="16">
        <v>0</v>
      </c>
      <c r="G38" s="23">
        <f>ROUND(E38*F38,2)</f>
        <v>0</v>
      </c>
      <c r="H38" s="23">
        <f>ROUND(E38-G38,2)</f>
        <v>22.33</v>
      </c>
    </row>
    <row r="39" spans="1:8" x14ac:dyDescent="0.3">
      <c r="A39" s="13" t="s">
        <v>114</v>
      </c>
      <c r="C39" s="23"/>
      <c r="E39" s="23"/>
    </row>
    <row r="40" spans="1:8" x14ac:dyDescent="0.3">
      <c r="A40" s="14" t="s">
        <v>181</v>
      </c>
      <c r="B40" s="14" t="s">
        <v>26</v>
      </c>
      <c r="C40" s="15">
        <v>1.34</v>
      </c>
      <c r="D40" s="14">
        <v>0.5</v>
      </c>
      <c r="E40" s="23">
        <f>ROUND(C40*D40,2)</f>
        <v>0.67</v>
      </c>
      <c r="F40" s="16">
        <v>0</v>
      </c>
      <c r="G40" s="23">
        <f>ROUND(E40*F40,2)</f>
        <v>0</v>
      </c>
      <c r="H40" s="23">
        <f>ROUND(E40-G40,2)</f>
        <v>0.67</v>
      </c>
    </row>
    <row r="41" spans="1:8" x14ac:dyDescent="0.3">
      <c r="A41" s="14" t="s">
        <v>180</v>
      </c>
      <c r="B41" s="14" t="s">
        <v>26</v>
      </c>
      <c r="C41" s="15">
        <v>5</v>
      </c>
      <c r="D41" s="14">
        <v>0.5</v>
      </c>
      <c r="E41" s="23">
        <f>ROUND(C41*D41,2)</f>
        <v>2.5</v>
      </c>
      <c r="F41" s="16">
        <v>0</v>
      </c>
      <c r="G41" s="23">
        <f>ROUND(E41*F41,2)</f>
        <v>0</v>
      </c>
      <c r="H41" s="23">
        <f>ROUND(E41-G41,2)</f>
        <v>2.5</v>
      </c>
    </row>
    <row r="42" spans="1:8" x14ac:dyDescent="0.3">
      <c r="A42" s="14" t="s">
        <v>183</v>
      </c>
      <c r="B42" s="14" t="s">
        <v>26</v>
      </c>
      <c r="C42" s="15">
        <v>2.86</v>
      </c>
      <c r="D42" s="14">
        <v>4</v>
      </c>
      <c r="E42" s="23">
        <f>ROUND(C42*D42,2)</f>
        <v>11.44</v>
      </c>
      <c r="F42" s="16">
        <v>0</v>
      </c>
      <c r="G42" s="23">
        <f>ROUND(E42*F42,2)</f>
        <v>0</v>
      </c>
      <c r="H42" s="23">
        <f>ROUND(E42-G42,2)</f>
        <v>11.44</v>
      </c>
    </row>
    <row r="43" spans="1:8" x14ac:dyDescent="0.3">
      <c r="A43" s="14" t="s">
        <v>182</v>
      </c>
      <c r="B43" s="14" t="s">
        <v>26</v>
      </c>
      <c r="C43" s="15">
        <v>6.88</v>
      </c>
      <c r="D43" s="14">
        <v>0.25</v>
      </c>
      <c r="E43" s="23">
        <f>ROUND(C43*D43,2)</f>
        <v>1.72</v>
      </c>
      <c r="F43" s="16">
        <v>0</v>
      </c>
      <c r="G43" s="23">
        <f>ROUND(E43*F43,2)</f>
        <v>0</v>
      </c>
      <c r="H43" s="23">
        <f>ROUND(E43-G43,2)</f>
        <v>1.72</v>
      </c>
    </row>
    <row r="44" spans="1:8" x14ac:dyDescent="0.3">
      <c r="A44" s="14" t="s">
        <v>115</v>
      </c>
      <c r="B44" s="14" t="s">
        <v>26</v>
      </c>
      <c r="C44" s="15">
        <v>3.3</v>
      </c>
      <c r="D44" s="14">
        <v>0.1</v>
      </c>
      <c r="E44" s="23">
        <f>ROUND(C44*D44,2)</f>
        <v>0.33</v>
      </c>
      <c r="F44" s="16">
        <v>0</v>
      </c>
      <c r="G44" s="23">
        <f>ROUND(E44*F44,2)</f>
        <v>0</v>
      </c>
      <c r="H44" s="23">
        <f>ROUND(E44-G44,2)</f>
        <v>0.33</v>
      </c>
    </row>
    <row r="45" spans="1:8" x14ac:dyDescent="0.3">
      <c r="A45" s="13" t="s">
        <v>61</v>
      </c>
      <c r="C45" s="23"/>
      <c r="E45" s="23"/>
    </row>
    <row r="46" spans="1:8" x14ac:dyDescent="0.3">
      <c r="A46" s="14" t="s">
        <v>184</v>
      </c>
      <c r="B46" s="14" t="s">
        <v>21</v>
      </c>
      <c r="C46" s="15">
        <v>8</v>
      </c>
      <c r="D46" s="14">
        <v>6.77</v>
      </c>
      <c r="E46" s="23">
        <f>ROUND(C46*D46,2)</f>
        <v>54.16</v>
      </c>
      <c r="F46" s="16">
        <v>0</v>
      </c>
      <c r="G46" s="23">
        <f>ROUND(E46*F46,2)</f>
        <v>0</v>
      </c>
      <c r="H46" s="23">
        <f>ROUND(E46-G46,2)</f>
        <v>54.16</v>
      </c>
    </row>
    <row r="47" spans="1:8" x14ac:dyDescent="0.3">
      <c r="A47" s="13" t="s">
        <v>131</v>
      </c>
      <c r="C47" s="23"/>
      <c r="E47" s="23"/>
    </row>
    <row r="48" spans="1:8" x14ac:dyDescent="0.3">
      <c r="A48" s="14" t="s">
        <v>185</v>
      </c>
      <c r="B48" s="14" t="s">
        <v>124</v>
      </c>
      <c r="C48" s="15">
        <v>0.35</v>
      </c>
      <c r="D48" s="14">
        <v>156</v>
      </c>
      <c r="E48" s="23">
        <f>ROUND(C48*D48,2)</f>
        <v>54.6</v>
      </c>
      <c r="F48" s="16">
        <v>0</v>
      </c>
      <c r="G48" s="23">
        <f>ROUND(E48*F48,2)</f>
        <v>0</v>
      </c>
      <c r="H48" s="23">
        <f>ROUND(E48-G48,2)</f>
        <v>54.6</v>
      </c>
    </row>
    <row r="49" spans="1:8" x14ac:dyDescent="0.3">
      <c r="A49" s="13" t="s">
        <v>186</v>
      </c>
      <c r="C49" s="23"/>
      <c r="E49" s="23"/>
    </row>
    <row r="50" spans="1:8" x14ac:dyDescent="0.3">
      <c r="A50" s="14" t="s">
        <v>187</v>
      </c>
      <c r="B50" s="14" t="s">
        <v>124</v>
      </c>
      <c r="C50" s="15">
        <v>0.4</v>
      </c>
      <c r="D50" s="14">
        <v>156</v>
      </c>
      <c r="E50" s="23">
        <f>ROUND(C50*D50,2)</f>
        <v>62.4</v>
      </c>
      <c r="F50" s="16">
        <v>0</v>
      </c>
      <c r="G50" s="23">
        <f>ROUND(E50*F50,2)</f>
        <v>0</v>
      </c>
      <c r="H50" s="23">
        <f>ROUND(E50-G50,2)</f>
        <v>62.4</v>
      </c>
    </row>
    <row r="51" spans="1:8" x14ac:dyDescent="0.3">
      <c r="A51" s="13" t="s">
        <v>99</v>
      </c>
      <c r="C51" s="23"/>
      <c r="E51" s="23"/>
    </row>
    <row r="52" spans="1:8" x14ac:dyDescent="0.3">
      <c r="A52" s="14" t="s">
        <v>188</v>
      </c>
      <c r="B52" s="14" t="s">
        <v>48</v>
      </c>
      <c r="C52" s="15">
        <v>4.5</v>
      </c>
      <c r="D52" s="14">
        <v>0.5</v>
      </c>
      <c r="E52" s="23">
        <f>ROUND(C52*D52,2)</f>
        <v>2.25</v>
      </c>
      <c r="F52" s="16">
        <v>0</v>
      </c>
      <c r="G52" s="23">
        <f>ROUND(E52*F52,2)</f>
        <v>0</v>
      </c>
      <c r="H52" s="23">
        <f>ROUND(E52-G52,2)</f>
        <v>2.25</v>
      </c>
    </row>
    <row r="53" spans="1:8" x14ac:dyDescent="0.3">
      <c r="A53" s="13" t="s">
        <v>116</v>
      </c>
      <c r="C53" s="23"/>
      <c r="E53" s="23"/>
    </row>
    <row r="54" spans="1:8" x14ac:dyDescent="0.3">
      <c r="A54" s="14" t="s">
        <v>189</v>
      </c>
      <c r="B54" s="14" t="s">
        <v>48</v>
      </c>
      <c r="C54" s="15">
        <v>8</v>
      </c>
      <c r="D54" s="14">
        <v>1</v>
      </c>
      <c r="E54" s="23">
        <f>ROUND(C54*D54,2)</f>
        <v>8</v>
      </c>
      <c r="F54" s="16">
        <v>0</v>
      </c>
      <c r="G54" s="23">
        <f>ROUND(E54*F54,2)</f>
        <v>0</v>
      </c>
      <c r="H54" s="23">
        <f>ROUND(E54-G54,2)</f>
        <v>8</v>
      </c>
    </row>
    <row r="55" spans="1:8" x14ac:dyDescent="0.3">
      <c r="A55" s="13" t="s">
        <v>118</v>
      </c>
      <c r="C55" s="23"/>
      <c r="E55" s="23"/>
    </row>
    <row r="56" spans="1:8" x14ac:dyDescent="0.3">
      <c r="A56" s="14" t="s">
        <v>119</v>
      </c>
      <c r="B56" s="14" t="s">
        <v>48</v>
      </c>
      <c r="C56" s="15">
        <v>10</v>
      </c>
      <c r="D56" s="14">
        <v>0.33300000000000002</v>
      </c>
      <c r="E56" s="23">
        <f>ROUND(C56*D56,2)</f>
        <v>3.33</v>
      </c>
      <c r="F56" s="16">
        <v>0</v>
      </c>
      <c r="G56" s="23">
        <f>ROUND(E56*F56,2)</f>
        <v>0</v>
      </c>
      <c r="H56" s="23">
        <f>ROUND(E56-G56,2)</f>
        <v>3.33</v>
      </c>
    </row>
    <row r="57" spans="1:8" x14ac:dyDescent="0.3">
      <c r="A57" s="13" t="s">
        <v>37</v>
      </c>
      <c r="C57" s="23"/>
      <c r="E57" s="23"/>
    </row>
    <row r="58" spans="1:8" x14ac:dyDescent="0.3">
      <c r="A58" s="14" t="s">
        <v>38</v>
      </c>
      <c r="B58" s="14" t="s">
        <v>39</v>
      </c>
      <c r="C58" s="15">
        <v>17.940000000000001</v>
      </c>
      <c r="D58" s="14">
        <v>0.52810000000000001</v>
      </c>
      <c r="E58" s="23">
        <f>ROUND(C58*D58,2)</f>
        <v>9.4700000000000006</v>
      </c>
      <c r="F58" s="16">
        <v>0</v>
      </c>
      <c r="G58" s="23">
        <f>ROUND(E58*F58,2)</f>
        <v>0</v>
      </c>
      <c r="H58" s="23">
        <f>ROUND(E58-G58,2)</f>
        <v>9.4700000000000006</v>
      </c>
    </row>
    <row r="59" spans="1:8" x14ac:dyDescent="0.3">
      <c r="A59" s="14" t="s">
        <v>134</v>
      </c>
      <c r="B59" s="14" t="s">
        <v>39</v>
      </c>
      <c r="C59" s="15">
        <v>17.940000000000001</v>
      </c>
      <c r="D59" s="14">
        <v>0.11</v>
      </c>
      <c r="E59" s="23">
        <f>ROUND(C59*D59,2)</f>
        <v>1.97</v>
      </c>
      <c r="F59" s="16">
        <v>0</v>
      </c>
      <c r="G59" s="23">
        <f>ROUND(E59*F59,2)</f>
        <v>0</v>
      </c>
      <c r="H59" s="23">
        <f>ROUND(E59-G59,2)</f>
        <v>1.97</v>
      </c>
    </row>
    <row r="60" spans="1:8" x14ac:dyDescent="0.3">
      <c r="A60" s="13" t="s">
        <v>40</v>
      </c>
      <c r="C60" s="23"/>
      <c r="E60" s="23"/>
    </row>
    <row r="61" spans="1:8" x14ac:dyDescent="0.3">
      <c r="A61" s="14" t="s">
        <v>41</v>
      </c>
      <c r="B61" s="14" t="s">
        <v>39</v>
      </c>
      <c r="C61" s="15">
        <v>9.06</v>
      </c>
      <c r="D61" s="14">
        <v>1.125</v>
      </c>
      <c r="E61" s="23">
        <f>ROUND(C61*D61,2)</f>
        <v>10.19</v>
      </c>
      <c r="F61" s="16">
        <v>0</v>
      </c>
      <c r="G61" s="23">
        <f>ROUND(E61*F61,2)</f>
        <v>0</v>
      </c>
      <c r="H61" s="23">
        <f>ROUND(E61-G61,2)</f>
        <v>10.19</v>
      </c>
    </row>
    <row r="62" spans="1:8" x14ac:dyDescent="0.3">
      <c r="A62" s="14" t="s">
        <v>42</v>
      </c>
      <c r="B62" s="14" t="s">
        <v>39</v>
      </c>
      <c r="C62" s="15">
        <v>9.06</v>
      </c>
      <c r="D62" s="14">
        <v>3.7499999999999999E-2</v>
      </c>
      <c r="E62" s="23">
        <f>ROUND(C62*D62,2)</f>
        <v>0.34</v>
      </c>
      <c r="F62" s="16">
        <v>0</v>
      </c>
      <c r="G62" s="23">
        <f>ROUND(E62*F62,2)</f>
        <v>0</v>
      </c>
      <c r="H62" s="23">
        <f>ROUND(E62-G62,2)</f>
        <v>0.34</v>
      </c>
    </row>
    <row r="63" spans="1:8" x14ac:dyDescent="0.3">
      <c r="A63" s="13" t="s">
        <v>43</v>
      </c>
      <c r="C63" s="23"/>
      <c r="E63" s="23"/>
    </row>
    <row r="64" spans="1:8" x14ac:dyDescent="0.3">
      <c r="A64" s="14" t="s">
        <v>41</v>
      </c>
      <c r="B64" s="14" t="s">
        <v>39</v>
      </c>
      <c r="C64" s="15">
        <v>9.06</v>
      </c>
      <c r="D64" s="14">
        <v>0.25</v>
      </c>
      <c r="E64" s="23">
        <f>ROUND(C64*D64,2)</f>
        <v>2.27</v>
      </c>
      <c r="F64" s="16">
        <v>0</v>
      </c>
      <c r="G64" s="23">
        <f>ROUND(E64*F64,2)</f>
        <v>0</v>
      </c>
      <c r="H64" s="23">
        <f>ROUND(E64-G64,2)</f>
        <v>2.27</v>
      </c>
    </row>
    <row r="65" spans="1:8" x14ac:dyDescent="0.3">
      <c r="A65" s="14" t="s">
        <v>42</v>
      </c>
      <c r="B65" s="14" t="s">
        <v>39</v>
      </c>
      <c r="C65" s="15">
        <v>9.06</v>
      </c>
      <c r="D65" s="14">
        <v>7.8600000000000003E-2</v>
      </c>
      <c r="E65" s="23">
        <f>ROUND(C65*D65,2)</f>
        <v>0.71</v>
      </c>
      <c r="F65" s="16">
        <v>0</v>
      </c>
      <c r="G65" s="23">
        <f>ROUND(E65*F65,2)</f>
        <v>0</v>
      </c>
      <c r="H65" s="23">
        <f>ROUND(E65-G65,2)</f>
        <v>0.71</v>
      </c>
    </row>
    <row r="66" spans="1:8" x14ac:dyDescent="0.3">
      <c r="A66" s="13" t="s">
        <v>100</v>
      </c>
      <c r="C66" s="23"/>
      <c r="E66" s="23"/>
    </row>
    <row r="67" spans="1:8" x14ac:dyDescent="0.3">
      <c r="A67" s="14" t="s">
        <v>41</v>
      </c>
      <c r="B67" s="14" t="s">
        <v>39</v>
      </c>
      <c r="C67" s="15">
        <v>9.06</v>
      </c>
      <c r="D67" s="14">
        <v>0.7</v>
      </c>
      <c r="E67" s="23">
        <f>ROUND(C67*D67,2)</f>
        <v>6.34</v>
      </c>
      <c r="F67" s="16">
        <v>0</v>
      </c>
      <c r="G67" s="23">
        <f>ROUND(E67*F67,2)</f>
        <v>0</v>
      </c>
      <c r="H67" s="23">
        <f>ROUND(E67-G67,2)</f>
        <v>6.34</v>
      </c>
    </row>
    <row r="68" spans="1:8" x14ac:dyDescent="0.3">
      <c r="A68" s="14" t="s">
        <v>44</v>
      </c>
      <c r="B68" s="14" t="s">
        <v>39</v>
      </c>
      <c r="C68" s="15">
        <v>17.95</v>
      </c>
      <c r="D68" s="14">
        <v>0.47960000000000003</v>
      </c>
      <c r="E68" s="23">
        <f>ROUND(C68*D68,2)</f>
        <v>8.61</v>
      </c>
      <c r="F68" s="16">
        <v>0</v>
      </c>
      <c r="G68" s="23">
        <f>ROUND(E68*F68,2)</f>
        <v>0</v>
      </c>
      <c r="H68" s="23">
        <f>ROUND(E68-G68,2)</f>
        <v>8.61</v>
      </c>
    </row>
    <row r="69" spans="1:8" x14ac:dyDescent="0.3">
      <c r="A69" s="13" t="s">
        <v>45</v>
      </c>
      <c r="C69" s="23"/>
      <c r="E69" s="23"/>
    </row>
    <row r="70" spans="1:8" x14ac:dyDescent="0.3">
      <c r="A70" s="14" t="s">
        <v>38</v>
      </c>
      <c r="B70" s="14" t="s">
        <v>19</v>
      </c>
      <c r="C70" s="15">
        <v>3.44</v>
      </c>
      <c r="D70" s="14">
        <v>7.4504999999999999</v>
      </c>
      <c r="E70" s="23">
        <f>ROUND(C70*D70,2)</f>
        <v>25.63</v>
      </c>
      <c r="F70" s="16">
        <v>0</v>
      </c>
      <c r="G70" s="23">
        <f>ROUND(E70*F70,2)</f>
        <v>0</v>
      </c>
      <c r="H70" s="23">
        <f>ROUND(E70-G70,2)</f>
        <v>25.63</v>
      </c>
    </row>
    <row r="71" spans="1:8" x14ac:dyDescent="0.3">
      <c r="A71" s="14" t="s">
        <v>134</v>
      </c>
      <c r="B71" s="14" t="s">
        <v>19</v>
      </c>
      <c r="C71" s="15">
        <v>3.44</v>
      </c>
      <c r="D71" s="14">
        <v>2.4064000000000001</v>
      </c>
      <c r="E71" s="23">
        <f>ROUND(C71*D71,2)</f>
        <v>8.2799999999999994</v>
      </c>
      <c r="F71" s="16">
        <v>0</v>
      </c>
      <c r="G71" s="23">
        <f>ROUND(E71*F71,2)</f>
        <v>0</v>
      </c>
      <c r="H71" s="23">
        <f>ROUND(E71-G71,2)</f>
        <v>8.2799999999999994</v>
      </c>
    </row>
    <row r="72" spans="1:8" x14ac:dyDescent="0.3">
      <c r="A72" s="14" t="s">
        <v>190</v>
      </c>
      <c r="B72" s="14" t="s">
        <v>19</v>
      </c>
      <c r="C72" s="15">
        <v>3.44</v>
      </c>
      <c r="D72" s="14">
        <v>18.736499999999999</v>
      </c>
      <c r="E72" s="23">
        <f>ROUND(C72*D72,2)</f>
        <v>64.45</v>
      </c>
      <c r="F72" s="16">
        <v>0</v>
      </c>
      <c r="G72" s="23">
        <f>ROUND(E72*F72,2)</f>
        <v>0</v>
      </c>
      <c r="H72" s="23">
        <f>ROUND(E72-G72,2)</f>
        <v>64.45</v>
      </c>
    </row>
    <row r="73" spans="1:8" x14ac:dyDescent="0.3">
      <c r="A73" s="13" t="s">
        <v>47</v>
      </c>
      <c r="C73" s="23"/>
      <c r="E73" s="23"/>
    </row>
    <row r="74" spans="1:8" x14ac:dyDescent="0.3">
      <c r="A74" s="14" t="s">
        <v>42</v>
      </c>
      <c r="B74" s="14" t="s">
        <v>48</v>
      </c>
      <c r="C74" s="15">
        <v>10.26</v>
      </c>
      <c r="D74" s="14">
        <v>1</v>
      </c>
      <c r="E74" s="23">
        <f>ROUND(C74*D74,2)</f>
        <v>10.26</v>
      </c>
      <c r="F74" s="16">
        <v>0</v>
      </c>
      <c r="G74" s="23">
        <f>ROUND(E74*F74,2)</f>
        <v>0</v>
      </c>
      <c r="H74" s="23">
        <f t="shared" ref="H74:H80" si="3">ROUND(E74-G74,2)</f>
        <v>10.26</v>
      </c>
    </row>
    <row r="75" spans="1:8" x14ac:dyDescent="0.3">
      <c r="A75" s="14" t="s">
        <v>38</v>
      </c>
      <c r="B75" s="14" t="s">
        <v>48</v>
      </c>
      <c r="C75" s="15">
        <v>5.39</v>
      </c>
      <c r="D75" s="14">
        <v>1</v>
      </c>
      <c r="E75" s="23">
        <f>ROUND(C75*D75,2)</f>
        <v>5.39</v>
      </c>
      <c r="F75" s="16">
        <v>0</v>
      </c>
      <c r="G75" s="23">
        <f>ROUND(E75*F75,2)</f>
        <v>0</v>
      </c>
      <c r="H75" s="23">
        <f t="shared" si="3"/>
        <v>5.39</v>
      </c>
    </row>
    <row r="76" spans="1:8" x14ac:dyDescent="0.3">
      <c r="A76" s="14" t="s">
        <v>134</v>
      </c>
      <c r="B76" s="14" t="s">
        <v>48</v>
      </c>
      <c r="C76" s="15">
        <v>6.42</v>
      </c>
      <c r="D76" s="14">
        <v>1</v>
      </c>
      <c r="E76" s="23">
        <f>ROUND(C76*D76,2)</f>
        <v>6.42</v>
      </c>
      <c r="F76" s="16">
        <v>0</v>
      </c>
      <c r="G76" s="23">
        <f>ROUND(E76*F76,2)</f>
        <v>0</v>
      </c>
      <c r="H76" s="23">
        <f t="shared" si="3"/>
        <v>6.42</v>
      </c>
    </row>
    <row r="77" spans="1:8" x14ac:dyDescent="0.3">
      <c r="A77" s="14" t="s">
        <v>190</v>
      </c>
      <c r="B77" s="14" t="s">
        <v>48</v>
      </c>
      <c r="C77" s="15">
        <v>13.96</v>
      </c>
      <c r="D77" s="14">
        <v>1</v>
      </c>
      <c r="E77" s="23">
        <f>ROUND(C77*D77,2)</f>
        <v>13.96</v>
      </c>
      <c r="F77" s="16">
        <v>0</v>
      </c>
      <c r="G77" s="23">
        <f>ROUND(E77*F77,2)</f>
        <v>0</v>
      </c>
      <c r="H77" s="23">
        <f t="shared" si="3"/>
        <v>13.96</v>
      </c>
    </row>
    <row r="78" spans="1:8" x14ac:dyDescent="0.3">
      <c r="A78" s="9" t="s">
        <v>49</v>
      </c>
      <c r="B78" s="9" t="s">
        <v>48</v>
      </c>
      <c r="C78" s="10">
        <v>30.87</v>
      </c>
      <c r="D78" s="9">
        <v>1</v>
      </c>
      <c r="E78" s="22">
        <f>ROUND(C78*D78,2)</f>
        <v>30.87</v>
      </c>
      <c r="F78" s="11">
        <v>0</v>
      </c>
      <c r="G78" s="22">
        <f>ROUND(E78*F78,2)</f>
        <v>0</v>
      </c>
      <c r="H78" s="22">
        <f t="shared" si="3"/>
        <v>30.87</v>
      </c>
    </row>
    <row r="79" spans="1:8" x14ac:dyDescent="0.3">
      <c r="A79" s="7" t="s">
        <v>50</v>
      </c>
      <c r="C79" s="23"/>
      <c r="E79" s="23">
        <f>SUM(E12:E78)</f>
        <v>1003.0700000000004</v>
      </c>
      <c r="G79" s="12">
        <f>SUM(G12:G78)</f>
        <v>0</v>
      </c>
      <c r="H79" s="12">
        <f t="shared" si="3"/>
        <v>1003.07</v>
      </c>
    </row>
    <row r="80" spans="1:8" x14ac:dyDescent="0.3">
      <c r="A80" s="7" t="s">
        <v>51</v>
      </c>
      <c r="C80" s="23"/>
      <c r="E80" s="23">
        <f>+E8-E79</f>
        <v>76.929999999999609</v>
      </c>
      <c r="G80" s="12">
        <f>+G8-G79</f>
        <v>0</v>
      </c>
      <c r="H80" s="12">
        <f t="shared" si="3"/>
        <v>76.930000000000007</v>
      </c>
    </row>
    <row r="81" spans="1:8" x14ac:dyDescent="0.3">
      <c r="A81" t="s">
        <v>12</v>
      </c>
      <c r="C81" s="23"/>
      <c r="E81" s="23"/>
    </row>
    <row r="82" spans="1:8" x14ac:dyDescent="0.3">
      <c r="A82" s="7" t="s">
        <v>52</v>
      </c>
      <c r="C82" s="23"/>
      <c r="E82" s="23"/>
    </row>
    <row r="83" spans="1:8" x14ac:dyDescent="0.3">
      <c r="A83" s="14" t="s">
        <v>42</v>
      </c>
      <c r="B83" s="14" t="s">
        <v>48</v>
      </c>
      <c r="C83" s="15">
        <v>29.37</v>
      </c>
      <c r="D83" s="14">
        <v>1</v>
      </c>
      <c r="E83" s="23">
        <f>ROUND(C83*D83,2)</f>
        <v>29.37</v>
      </c>
      <c r="F83" s="16">
        <v>0</v>
      </c>
      <c r="G83" s="23">
        <f>ROUND(E83*F83,2)</f>
        <v>0</v>
      </c>
      <c r="H83" s="23">
        <f t="shared" ref="H83:H89" si="4">ROUND(E83-G83,2)</f>
        <v>29.37</v>
      </c>
    </row>
    <row r="84" spans="1:8" x14ac:dyDescent="0.3">
      <c r="A84" s="14" t="s">
        <v>38</v>
      </c>
      <c r="B84" s="14" t="s">
        <v>48</v>
      </c>
      <c r="C84" s="15">
        <v>41.59</v>
      </c>
      <c r="D84" s="14">
        <v>1</v>
      </c>
      <c r="E84" s="23">
        <f>ROUND(C84*D84,2)</f>
        <v>41.59</v>
      </c>
      <c r="F84" s="16">
        <v>0</v>
      </c>
      <c r="G84" s="23">
        <f>ROUND(E84*F84,2)</f>
        <v>0</v>
      </c>
      <c r="H84" s="23">
        <f t="shared" si="4"/>
        <v>41.59</v>
      </c>
    </row>
    <row r="85" spans="1:8" x14ac:dyDescent="0.3">
      <c r="A85" s="14" t="s">
        <v>134</v>
      </c>
      <c r="B85" s="14" t="s">
        <v>48</v>
      </c>
      <c r="C85" s="15">
        <v>30.72</v>
      </c>
      <c r="D85" s="14">
        <v>1</v>
      </c>
      <c r="E85" s="23">
        <f>ROUND(C85*D85,2)</f>
        <v>30.72</v>
      </c>
      <c r="F85" s="16">
        <v>0</v>
      </c>
      <c r="G85" s="23">
        <f>ROUND(E85*F85,2)</f>
        <v>0</v>
      </c>
      <c r="H85" s="23">
        <f t="shared" si="4"/>
        <v>30.72</v>
      </c>
    </row>
    <row r="86" spans="1:8" x14ac:dyDescent="0.3">
      <c r="A86" s="9" t="s">
        <v>190</v>
      </c>
      <c r="B86" s="9" t="s">
        <v>48</v>
      </c>
      <c r="C86" s="10">
        <v>92.02</v>
      </c>
      <c r="D86" s="9">
        <v>1</v>
      </c>
      <c r="E86" s="22">
        <f>ROUND(C86*D86,2)</f>
        <v>92.02</v>
      </c>
      <c r="F86" s="11">
        <v>0</v>
      </c>
      <c r="G86" s="22">
        <f>ROUND(E86*F86,2)</f>
        <v>0</v>
      </c>
      <c r="H86" s="22">
        <f t="shared" si="4"/>
        <v>92.02</v>
      </c>
    </row>
    <row r="87" spans="1:8" x14ac:dyDescent="0.3">
      <c r="A87" s="7" t="s">
        <v>53</v>
      </c>
      <c r="C87" s="23"/>
      <c r="E87" s="23">
        <f>SUM(E83:E86)</f>
        <v>193.7</v>
      </c>
      <c r="G87" s="12">
        <f>SUM(G83:G86)</f>
        <v>0</v>
      </c>
      <c r="H87" s="12">
        <f t="shared" si="4"/>
        <v>193.7</v>
      </c>
    </row>
    <row r="88" spans="1:8" x14ac:dyDescent="0.3">
      <c r="A88" s="7" t="s">
        <v>54</v>
      </c>
      <c r="C88" s="23"/>
      <c r="E88" s="23">
        <f>+E79+E87</f>
        <v>1196.7700000000004</v>
      </c>
      <c r="G88" s="12">
        <f>+G79+G87</f>
        <v>0</v>
      </c>
      <c r="H88" s="12">
        <f t="shared" si="4"/>
        <v>1196.77</v>
      </c>
    </row>
    <row r="89" spans="1:8" x14ac:dyDescent="0.3">
      <c r="A89" s="7" t="s">
        <v>55</v>
      </c>
      <c r="C89" s="23"/>
      <c r="E89" s="23">
        <f>+E8-E88</f>
        <v>-116.77000000000044</v>
      </c>
      <c r="G89" s="12">
        <f>+G8-G88</f>
        <v>0</v>
      </c>
      <c r="H89" s="12">
        <f t="shared" si="4"/>
        <v>-116.77</v>
      </c>
    </row>
    <row r="90" spans="1:8" x14ac:dyDescent="0.3">
      <c r="A90" t="s">
        <v>120</v>
      </c>
      <c r="C90" s="23"/>
      <c r="E90" s="23"/>
    </row>
    <row r="91" spans="1:8" x14ac:dyDescent="0.3">
      <c r="A91" t="s">
        <v>425</v>
      </c>
      <c r="C91" s="23"/>
      <c r="E91" s="23"/>
    </row>
    <row r="92" spans="1:8" x14ac:dyDescent="0.3">
      <c r="A92" s="7" t="s">
        <v>121</v>
      </c>
      <c r="C92" s="23"/>
      <c r="E92" s="23"/>
    </row>
    <row r="93" spans="1:8" x14ac:dyDescent="0.3">
      <c r="A93" s="7" t="s">
        <v>122</v>
      </c>
      <c r="C93" s="23"/>
      <c r="E93" s="23"/>
    </row>
    <row r="94" spans="1:8" x14ac:dyDescent="0.3">
      <c r="A94" s="7"/>
      <c r="C94" s="23"/>
      <c r="E94" s="23"/>
    </row>
    <row r="98" spans="1:8" x14ac:dyDescent="0.3">
      <c r="A98" t="str" cm="1">
        <f t="array" aca="1" ref="A98" ca="1">MID(CELL("filename",A1),FIND("]",CELL("filename",A1))+1,256)</f>
        <v>rice19</v>
      </c>
    </row>
    <row r="99" spans="1:8" x14ac:dyDescent="0.3">
      <c r="A99" s="7" t="s">
        <v>50</v>
      </c>
      <c r="E99" s="25">
        <f>VLOOKUP(A99,$A$1:$H$98,5,FALSE)</f>
        <v>1003.0700000000004</v>
      </c>
    </row>
    <row r="100" spans="1:8" x14ac:dyDescent="0.3">
      <c r="A100" s="7" t="s">
        <v>293</v>
      </c>
      <c r="E100" s="25">
        <f>VLOOKUP(A100,$A$1:$H$98,5,FALSE)</f>
        <v>193.7</v>
      </c>
    </row>
    <row r="101" spans="1:8" x14ac:dyDescent="0.3">
      <c r="A101" s="7" t="s">
        <v>294</v>
      </c>
      <c r="E101" s="25">
        <f t="shared" ref="E101:E102" si="5">VLOOKUP(A101,$A$1:$H$98,5,FALSE)</f>
        <v>1196.7700000000004</v>
      </c>
    </row>
    <row r="102" spans="1:8" x14ac:dyDescent="0.3">
      <c r="A102" s="7" t="s">
        <v>55</v>
      </c>
      <c r="E102" s="25">
        <f t="shared" si="5"/>
        <v>-116.77000000000044</v>
      </c>
    </row>
    <row r="104" spans="1:8" x14ac:dyDescent="0.3">
      <c r="A104" s="21" t="s">
        <v>255</v>
      </c>
    </row>
    <row r="105" spans="1:8" x14ac:dyDescent="0.3">
      <c r="A105" s="25">
        <f>E102</f>
        <v>-116.77000000000044</v>
      </c>
      <c r="B105" s="25">
        <f ca="1">C105-Calculator!$B$16</f>
        <v>4.6000000000000005</v>
      </c>
      <c r="C105" s="25">
        <f ca="1">D105-Calculator!$B$16</f>
        <v>4.9000000000000004</v>
      </c>
      <c r="D105" s="25">
        <f ca="1">E105-Calculator!$B$16</f>
        <v>5.2</v>
      </c>
      <c r="E105" s="25" cm="1">
        <f t="array" aca="1" ref="E105" ca="1">IF(MID(CELL("filename",A1),FIND("]",CELL("filename",A1))+1,256)=Calculator!AR2,Calculator!B15,5.5)</f>
        <v>5.5</v>
      </c>
      <c r="F105" s="25">
        <f ca="1">E105+Calculator!$B$16</f>
        <v>5.8</v>
      </c>
      <c r="G105" s="25">
        <f ca="1">F105+Calculator!$B$16</f>
        <v>6.1</v>
      </c>
      <c r="H105" s="25">
        <f ca="1">G105+Calculator!$B$16</f>
        <v>6.3999999999999995</v>
      </c>
    </row>
    <row r="106" spans="1:8" x14ac:dyDescent="0.3">
      <c r="A106">
        <f ca="1">A107-Calculator!$B$12</f>
        <v>205</v>
      </c>
      <c r="B106">
        <f t="dataTable" ref="B106:H112" dt2D="1" dtr="1" r1="C7" r2="D7" ca="1"/>
        <v>-253.77000000000044</v>
      </c>
      <c r="C106">
        <v>-192.27000000000044</v>
      </c>
      <c r="D106">
        <v>-130.77000000000044</v>
      </c>
      <c r="E106">
        <v>-69.270000000000437</v>
      </c>
      <c r="F106">
        <v>-7.7700000000004366</v>
      </c>
      <c r="G106">
        <v>53.729999999999563</v>
      </c>
      <c r="H106">
        <v>115.22999999999956</v>
      </c>
    </row>
    <row r="107" spans="1:8" x14ac:dyDescent="0.3">
      <c r="A107">
        <f ca="1">A108-Calculator!$B$12</f>
        <v>210</v>
      </c>
      <c r="B107">
        <v>-230.77000000000044</v>
      </c>
      <c r="C107">
        <v>-167.77000000000044</v>
      </c>
      <c r="D107">
        <v>-104.77000000000044</v>
      </c>
      <c r="E107">
        <v>-41.770000000000437</v>
      </c>
      <c r="F107">
        <v>21.229999999999563</v>
      </c>
      <c r="G107">
        <v>84.229999999999563</v>
      </c>
      <c r="H107">
        <v>147.22999999999956</v>
      </c>
    </row>
    <row r="108" spans="1:8" x14ac:dyDescent="0.3">
      <c r="A108">
        <f ca="1">A109-Calculator!$B$12</f>
        <v>215</v>
      </c>
      <c r="B108">
        <v>-207.77000000000044</v>
      </c>
      <c r="C108">
        <v>-143.27000000000044</v>
      </c>
      <c r="D108">
        <v>-78.770000000000437</v>
      </c>
      <c r="E108">
        <v>-14.270000000000437</v>
      </c>
      <c r="F108">
        <v>50.229999999999563</v>
      </c>
      <c r="G108">
        <v>114.72999999999956</v>
      </c>
      <c r="H108">
        <v>179.22999999999956</v>
      </c>
    </row>
    <row r="109" spans="1:8" x14ac:dyDescent="0.3">
      <c r="A109" cm="1">
        <f t="array" aca="1" ref="A109" ca="1">IF(MID(CELL("filename",A1),FIND("]",CELL("filename",A1))+1,256)=Calculator!AR2,Calculator!B11,220)</f>
        <v>220</v>
      </c>
      <c r="B109">
        <v>-184.77000000000044</v>
      </c>
      <c r="C109">
        <v>-118.77000000000044</v>
      </c>
      <c r="D109">
        <v>-52.770000000000437</v>
      </c>
      <c r="E109">
        <v>13.229999999999563</v>
      </c>
      <c r="F109">
        <v>79.229999999999563</v>
      </c>
      <c r="G109">
        <v>145.22999999999956</v>
      </c>
      <c r="H109">
        <v>211.22999999999956</v>
      </c>
    </row>
    <row r="110" spans="1:8" x14ac:dyDescent="0.3">
      <c r="A110">
        <f ca="1">A109+Calculator!$B$12</f>
        <v>225</v>
      </c>
      <c r="B110">
        <v>-161.77000000000044</v>
      </c>
      <c r="C110">
        <v>-94.270000000000437</v>
      </c>
      <c r="D110">
        <v>-26.770000000000437</v>
      </c>
      <c r="E110">
        <v>40.729999999999563</v>
      </c>
      <c r="F110">
        <v>108.22999999999956</v>
      </c>
      <c r="G110">
        <v>175.72999999999956</v>
      </c>
      <c r="H110">
        <v>243.22999999999956</v>
      </c>
    </row>
    <row r="111" spans="1:8" x14ac:dyDescent="0.3">
      <c r="A111">
        <f ca="1">A110+Calculator!$B$12</f>
        <v>230</v>
      </c>
      <c r="B111">
        <v>-138.77000000000044</v>
      </c>
      <c r="C111">
        <v>-69.770000000000437</v>
      </c>
      <c r="D111">
        <v>-0.77000000000043656</v>
      </c>
      <c r="E111">
        <v>68.229999999999563</v>
      </c>
      <c r="F111">
        <v>137.22999999999956</v>
      </c>
      <c r="G111">
        <v>206.22999999999956</v>
      </c>
      <c r="H111">
        <v>275.22999999999956</v>
      </c>
    </row>
    <row r="112" spans="1:8" x14ac:dyDescent="0.3">
      <c r="A112">
        <f ca="1">A111+Calculator!$B$12</f>
        <v>235</v>
      </c>
      <c r="B112">
        <v>-115.77000000000044</v>
      </c>
      <c r="C112">
        <v>-45.270000000000437</v>
      </c>
      <c r="D112">
        <v>25.229999999999563</v>
      </c>
      <c r="E112">
        <v>95.729999999999563</v>
      </c>
      <c r="F112">
        <v>166.22999999999956</v>
      </c>
      <c r="G112">
        <v>236.72999999999956</v>
      </c>
      <c r="H112">
        <v>307.22999999999956</v>
      </c>
    </row>
    <row r="115" spans="1:8" x14ac:dyDescent="0.3">
      <c r="A115" s="21" t="s">
        <v>256</v>
      </c>
    </row>
    <row r="116" spans="1:8" x14ac:dyDescent="0.3">
      <c r="A116" s="25">
        <f>E102</f>
        <v>-116.77000000000044</v>
      </c>
      <c r="B116" s="25">
        <f ca="1">C116-Calculator!$B$29</f>
        <v>5.2000000000000011</v>
      </c>
      <c r="C116" s="25">
        <f ca="1">D116-Calculator!$B$29</f>
        <v>5.3000000000000007</v>
      </c>
      <c r="D116" s="25">
        <f ca="1">E116-Calculator!$B$29</f>
        <v>5.4</v>
      </c>
      <c r="E116" s="25" cm="1">
        <f t="array" aca="1" ref="E116" ca="1">IF(MID(CELL("filename",A1),FIND("]",CELL("filename",A1))+1,256)=Calculator!AS2,Calculator!B28,5.5)</f>
        <v>5.5</v>
      </c>
      <c r="F116" s="25">
        <f ca="1">E116+Calculator!$B$29</f>
        <v>5.6</v>
      </c>
      <c r="G116" s="25">
        <f ca="1">F116+Calculator!$B$29</f>
        <v>5.6999999999999993</v>
      </c>
      <c r="H116" s="25">
        <f ca="1">G116+Calculator!$B$29</f>
        <v>5.7999999999999989</v>
      </c>
    </row>
    <row r="117" spans="1:8" x14ac:dyDescent="0.3">
      <c r="A117">
        <f ca="1">A118-Calculator!$B$25</f>
        <v>205</v>
      </c>
      <c r="B117">
        <f t="dataTable" ref="B117:H123" dt2D="1" dtr="1" r1="C7" r2="D7" ca="1"/>
        <v>-130.77000000000044</v>
      </c>
      <c r="C117">
        <v>-110.27000000000044</v>
      </c>
      <c r="D117">
        <v>-89.770000000000437</v>
      </c>
      <c r="E117">
        <v>-69.270000000000437</v>
      </c>
      <c r="F117">
        <v>-48.770000000000437</v>
      </c>
      <c r="G117">
        <v>-28.270000000000437</v>
      </c>
      <c r="H117">
        <v>-7.7700000000004366</v>
      </c>
    </row>
    <row r="118" spans="1:8" x14ac:dyDescent="0.3">
      <c r="A118">
        <f ca="1">A119-Calculator!$B$25</f>
        <v>210</v>
      </c>
      <c r="B118">
        <v>-104.77000000000044</v>
      </c>
      <c r="C118">
        <v>-83.770000000000437</v>
      </c>
      <c r="D118">
        <v>-62.770000000000437</v>
      </c>
      <c r="E118">
        <v>-41.770000000000437</v>
      </c>
      <c r="F118">
        <v>-20.770000000000437</v>
      </c>
      <c r="G118">
        <v>0.22999999999956344</v>
      </c>
      <c r="H118">
        <v>21.229999999999563</v>
      </c>
    </row>
    <row r="119" spans="1:8" x14ac:dyDescent="0.3">
      <c r="A119">
        <f ca="1">A120-Calculator!$B$25</f>
        <v>215</v>
      </c>
      <c r="B119">
        <v>-78.770000000000437</v>
      </c>
      <c r="C119">
        <v>-57.270000000000437</v>
      </c>
      <c r="D119">
        <v>-35.770000000000437</v>
      </c>
      <c r="E119">
        <v>-14.270000000000437</v>
      </c>
      <c r="F119">
        <v>7.2299999999995634</v>
      </c>
      <c r="G119">
        <v>28.729999999999563</v>
      </c>
      <c r="H119">
        <v>50.229999999999563</v>
      </c>
    </row>
    <row r="120" spans="1:8" x14ac:dyDescent="0.3">
      <c r="A120" cm="1">
        <f t="array" aca="1" ref="A120" ca="1">IF(MID(CELL("filename",A1),FIND("]",CELL("filename",A1))+1,256)=Calculator!AS2,Calculator!B24,220)</f>
        <v>220</v>
      </c>
      <c r="B120">
        <v>-52.770000000000437</v>
      </c>
      <c r="C120">
        <v>-30.770000000000437</v>
      </c>
      <c r="D120">
        <v>-8.7700000000004366</v>
      </c>
      <c r="E120">
        <v>13.229999999999563</v>
      </c>
      <c r="F120">
        <v>35.229999999999563</v>
      </c>
      <c r="G120">
        <v>57.229999999999563</v>
      </c>
      <c r="H120">
        <v>79.229999999999563</v>
      </c>
    </row>
    <row r="121" spans="1:8" x14ac:dyDescent="0.3">
      <c r="A121">
        <f ca="1">A120+Calculator!$B$25</f>
        <v>225</v>
      </c>
      <c r="B121">
        <v>-26.770000000000437</v>
      </c>
      <c r="C121">
        <v>-4.2700000000004366</v>
      </c>
      <c r="D121">
        <v>18.229999999999563</v>
      </c>
      <c r="E121">
        <v>40.729999999999563</v>
      </c>
      <c r="F121">
        <v>63.229999999999563</v>
      </c>
      <c r="G121">
        <v>85.729999999999563</v>
      </c>
      <c r="H121">
        <v>108.22999999999956</v>
      </c>
    </row>
    <row r="122" spans="1:8" x14ac:dyDescent="0.3">
      <c r="A122">
        <f ca="1">A121+Calculator!$B$25</f>
        <v>230</v>
      </c>
      <c r="B122">
        <v>-0.77000000000043656</v>
      </c>
      <c r="C122">
        <v>22.229999999999563</v>
      </c>
      <c r="D122">
        <v>45.229999999999563</v>
      </c>
      <c r="E122">
        <v>68.229999999999563</v>
      </c>
      <c r="F122">
        <v>91.229999999999563</v>
      </c>
      <c r="G122">
        <v>114.22999999999956</v>
      </c>
      <c r="H122">
        <v>137.22999999999956</v>
      </c>
    </row>
    <row r="123" spans="1:8" x14ac:dyDescent="0.3">
      <c r="A123">
        <f ca="1">A122+Calculator!$B$25</f>
        <v>235</v>
      </c>
      <c r="B123">
        <v>25.229999999999563</v>
      </c>
      <c r="C123">
        <v>48.729999999999563</v>
      </c>
      <c r="D123">
        <v>72.229999999999563</v>
      </c>
      <c r="E123">
        <v>95.729999999999563</v>
      </c>
      <c r="F123">
        <v>119.22999999999956</v>
      </c>
      <c r="G123">
        <v>142.72999999999956</v>
      </c>
      <c r="H123">
        <v>166.22999999999956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834FA-5864-4943-831D-94CA2E6D088C}">
  <dimension ref="A1:H123"/>
  <sheetViews>
    <sheetView topLeftCell="A109" workbookViewId="0">
      <selection activeCell="A116" sqref="A116:H123"/>
    </sheetView>
  </sheetViews>
  <sheetFormatPr defaultRowHeight="14.4" x14ac:dyDescent="0.3"/>
  <cols>
    <col min="1" max="1" width="25.6640625" customWidth="1"/>
    <col min="5" max="5" width="11" customWidth="1"/>
    <col min="8" max="8" width="11" customWidth="1"/>
  </cols>
  <sheetData>
    <row r="1" spans="1:8" x14ac:dyDescent="0.3">
      <c r="A1" s="80" t="s">
        <v>231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213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451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98</v>
      </c>
      <c r="B7" s="9" t="s">
        <v>124</v>
      </c>
      <c r="C7" s="28">
        <f>IF(Calculator!B7="Rice",Calculator!B15,IF(Calculator!B20="Rice",Calculator!B28,6.75))</f>
        <v>6.75</v>
      </c>
      <c r="D7" s="29">
        <f>IF(Calculator!B7="Rice",Calculator!B11,IF(Calculator!B20="Rice",Calculator!B24,160))</f>
        <v>160</v>
      </c>
      <c r="E7" s="22">
        <f>ROUND(C7*D7,2)</f>
        <v>1080</v>
      </c>
      <c r="F7" s="11">
        <v>0</v>
      </c>
      <c r="G7" s="22">
        <f>ROUND(E7*F7,2)</f>
        <v>0</v>
      </c>
      <c r="H7" s="22">
        <f>ROUND(E7-G7,2)</f>
        <v>1080</v>
      </c>
    </row>
    <row r="8" spans="1:8" x14ac:dyDescent="0.3">
      <c r="A8" s="7" t="s">
        <v>11</v>
      </c>
      <c r="C8" s="23"/>
      <c r="E8" s="23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4.5</v>
      </c>
      <c r="E12" s="23">
        <f>ROUND(C12*D12,2)</f>
        <v>36.5</v>
      </c>
      <c r="F12" s="16">
        <v>0</v>
      </c>
      <c r="G12" s="23">
        <f>ROUND(E12*F12,2)</f>
        <v>0</v>
      </c>
      <c r="H12" s="23">
        <f>ROUND(E12-G12,2)</f>
        <v>36.5</v>
      </c>
    </row>
    <row r="13" spans="1:8" x14ac:dyDescent="0.3">
      <c r="A13" s="14" t="s">
        <v>200</v>
      </c>
      <c r="B13" s="14" t="s">
        <v>16</v>
      </c>
      <c r="C13" s="15">
        <v>10.57</v>
      </c>
      <c r="D13" s="14">
        <v>1</v>
      </c>
      <c r="E13" s="23">
        <f>ROUND(C13*D13,2)</f>
        <v>10.57</v>
      </c>
      <c r="F13" s="16">
        <v>0</v>
      </c>
      <c r="G13" s="23">
        <f>ROUND(E13*F13,2)</f>
        <v>0</v>
      </c>
      <c r="H13" s="23">
        <f>ROUND(E13-G13,2)</f>
        <v>10.57</v>
      </c>
    </row>
    <row r="14" spans="1:8" x14ac:dyDescent="0.3">
      <c r="A14" s="14" t="s">
        <v>57</v>
      </c>
      <c r="B14" s="14" t="s">
        <v>16</v>
      </c>
      <c r="C14" s="15">
        <v>6.87</v>
      </c>
      <c r="D14" s="14">
        <v>1.3</v>
      </c>
      <c r="E14" s="23">
        <f>ROUND(C14*D14,2)</f>
        <v>8.93</v>
      </c>
      <c r="F14" s="16">
        <v>0</v>
      </c>
      <c r="G14" s="23">
        <f>ROUND(E14*F14,2)</f>
        <v>0</v>
      </c>
      <c r="H14" s="23">
        <f>ROUND(E14-G14,2)</f>
        <v>8.93</v>
      </c>
    </row>
    <row r="15" spans="1:8" x14ac:dyDescent="0.3">
      <c r="A15" s="13" t="s">
        <v>20</v>
      </c>
      <c r="C15" s="23"/>
      <c r="E15" s="23"/>
    </row>
    <row r="16" spans="1:8" x14ac:dyDescent="0.3">
      <c r="A16" s="14" t="s">
        <v>167</v>
      </c>
      <c r="B16" s="14" t="s">
        <v>21</v>
      </c>
      <c r="C16" s="15">
        <v>26</v>
      </c>
      <c r="D16" s="14">
        <v>0.5</v>
      </c>
      <c r="E16" s="23">
        <f>ROUND(C16*D16,2)</f>
        <v>13</v>
      </c>
      <c r="F16" s="16">
        <v>0</v>
      </c>
      <c r="G16" s="23">
        <f>ROUND(E16*F16,2)</f>
        <v>0</v>
      </c>
      <c r="H16" s="23">
        <f>ROUND(E16-G16,2)</f>
        <v>13</v>
      </c>
    </row>
    <row r="17" spans="1:8" x14ac:dyDescent="0.3">
      <c r="A17" s="14" t="s">
        <v>154</v>
      </c>
      <c r="B17" s="14" t="s">
        <v>21</v>
      </c>
      <c r="C17" s="15">
        <v>47.21</v>
      </c>
      <c r="D17" s="14">
        <v>0.5</v>
      </c>
      <c r="E17" s="23">
        <f>ROUND(C17*D17,2)</f>
        <v>23.61</v>
      </c>
      <c r="F17" s="16">
        <v>0</v>
      </c>
      <c r="G17" s="23">
        <f>ROUND(E17*F17,2)</f>
        <v>0</v>
      </c>
      <c r="H17" s="23">
        <f>ROUND(E17-G17,2)</f>
        <v>23.61</v>
      </c>
    </row>
    <row r="18" spans="1:8" x14ac:dyDescent="0.3">
      <c r="A18" s="14" t="s">
        <v>168</v>
      </c>
      <c r="B18" s="14" t="s">
        <v>21</v>
      </c>
      <c r="C18" s="15">
        <v>31.69</v>
      </c>
      <c r="D18" s="14">
        <v>5.77</v>
      </c>
      <c r="E18" s="23">
        <f>ROUND(C18*D18,2)</f>
        <v>182.85</v>
      </c>
      <c r="F18" s="16">
        <v>0</v>
      </c>
      <c r="G18" s="23">
        <f>ROUND(E18*F18,2)</f>
        <v>0</v>
      </c>
      <c r="H18" s="23">
        <f>ROUND(E18-G18,2)</f>
        <v>182.85</v>
      </c>
    </row>
    <row r="19" spans="1:8" x14ac:dyDescent="0.3">
      <c r="A19" s="14" t="s">
        <v>169</v>
      </c>
      <c r="B19" s="14" t="s">
        <v>26</v>
      </c>
      <c r="C19" s="15">
        <v>18</v>
      </c>
      <c r="D19" s="14">
        <v>0.75</v>
      </c>
      <c r="E19" s="23">
        <f>ROUND(C19*D19,2)</f>
        <v>13.5</v>
      </c>
      <c r="F19" s="16">
        <v>0</v>
      </c>
      <c r="G19" s="23">
        <f>ROUND(E19*F19,2)</f>
        <v>0</v>
      </c>
      <c r="H19" s="23">
        <f>ROUND(E19-G19,2)</f>
        <v>13.5</v>
      </c>
    </row>
    <row r="20" spans="1:8" x14ac:dyDescent="0.3">
      <c r="A20" s="13" t="s">
        <v>23</v>
      </c>
      <c r="C20" s="23"/>
      <c r="E20" s="23"/>
    </row>
    <row r="21" spans="1:8" x14ac:dyDescent="0.3">
      <c r="A21" s="14" t="s">
        <v>394</v>
      </c>
      <c r="B21" s="14" t="s">
        <v>18</v>
      </c>
      <c r="C21" s="15">
        <v>2.52</v>
      </c>
      <c r="D21" s="14">
        <v>10</v>
      </c>
      <c r="E21" s="23">
        <f>ROUND(C21*D21,2)</f>
        <v>25.2</v>
      </c>
      <c r="F21" s="16">
        <v>0</v>
      </c>
      <c r="G21" s="23">
        <f>ROUND(E21*F21,2)</f>
        <v>0</v>
      </c>
      <c r="H21" s="23">
        <f>ROUND(E21-G21,2)</f>
        <v>25.2</v>
      </c>
    </row>
    <row r="22" spans="1:8" x14ac:dyDescent="0.3">
      <c r="A22" s="13" t="s">
        <v>24</v>
      </c>
      <c r="C22" s="23"/>
      <c r="E22" s="23"/>
    </row>
    <row r="23" spans="1:8" x14ac:dyDescent="0.3">
      <c r="A23" s="14" t="s">
        <v>25</v>
      </c>
      <c r="B23" s="14" t="s">
        <v>18</v>
      </c>
      <c r="C23" s="15">
        <v>0.25</v>
      </c>
      <c r="D23" s="14">
        <v>80</v>
      </c>
      <c r="E23" s="23">
        <f t="shared" ref="E23:E30" si="0">ROUND(C23*D23,2)</f>
        <v>20</v>
      </c>
      <c r="F23" s="16">
        <v>0</v>
      </c>
      <c r="G23" s="23">
        <f t="shared" ref="G23:G30" si="1">ROUND(E23*F23,2)</f>
        <v>0</v>
      </c>
      <c r="H23" s="23">
        <f t="shared" ref="H23:H30" si="2">ROUND(E23-G23,2)</f>
        <v>20</v>
      </c>
    </row>
    <row r="24" spans="1:8" x14ac:dyDescent="0.3">
      <c r="A24" s="14" t="s">
        <v>138</v>
      </c>
      <c r="B24" s="14" t="s">
        <v>26</v>
      </c>
      <c r="C24" s="15">
        <v>2.72</v>
      </c>
      <c r="D24" s="14">
        <v>2</v>
      </c>
      <c r="E24" s="23">
        <f t="shared" si="0"/>
        <v>5.44</v>
      </c>
      <c r="F24" s="16">
        <v>0</v>
      </c>
      <c r="G24" s="23">
        <f t="shared" si="1"/>
        <v>0</v>
      </c>
      <c r="H24" s="23">
        <f t="shared" si="2"/>
        <v>5.44</v>
      </c>
    </row>
    <row r="25" spans="1:8" x14ac:dyDescent="0.3">
      <c r="A25" s="14" t="s">
        <v>170</v>
      </c>
      <c r="B25" s="14" t="s">
        <v>26</v>
      </c>
      <c r="C25" s="15">
        <v>17.5</v>
      </c>
      <c r="D25" s="14">
        <v>1.3</v>
      </c>
      <c r="E25" s="23">
        <f t="shared" si="0"/>
        <v>22.75</v>
      </c>
      <c r="F25" s="16">
        <v>0</v>
      </c>
      <c r="G25" s="23">
        <f t="shared" si="1"/>
        <v>0</v>
      </c>
      <c r="H25" s="23">
        <f t="shared" si="2"/>
        <v>22.75</v>
      </c>
    </row>
    <row r="26" spans="1:8" x14ac:dyDescent="0.3">
      <c r="A26" s="14" t="s">
        <v>171</v>
      </c>
      <c r="B26" s="14" t="s">
        <v>18</v>
      </c>
      <c r="C26" s="15">
        <v>7.91</v>
      </c>
      <c r="D26" s="14">
        <v>3</v>
      </c>
      <c r="E26" s="23">
        <f t="shared" si="0"/>
        <v>23.73</v>
      </c>
      <c r="F26" s="16">
        <v>0</v>
      </c>
      <c r="G26" s="23">
        <f t="shared" si="1"/>
        <v>0</v>
      </c>
      <c r="H26" s="23">
        <f t="shared" si="2"/>
        <v>23.73</v>
      </c>
    </row>
    <row r="27" spans="1:8" x14ac:dyDescent="0.3">
      <c r="A27" s="14" t="s">
        <v>209</v>
      </c>
      <c r="B27" s="14" t="s">
        <v>18</v>
      </c>
      <c r="C27" s="15">
        <v>0.88</v>
      </c>
      <c r="D27" s="14">
        <v>31</v>
      </c>
      <c r="E27" s="23">
        <f t="shared" si="0"/>
        <v>27.28</v>
      </c>
      <c r="F27" s="16">
        <v>0</v>
      </c>
      <c r="G27" s="23">
        <f t="shared" si="1"/>
        <v>0</v>
      </c>
      <c r="H27" s="23">
        <f t="shared" si="2"/>
        <v>27.28</v>
      </c>
    </row>
    <row r="28" spans="1:8" x14ac:dyDescent="0.3">
      <c r="A28" s="14" t="s">
        <v>203</v>
      </c>
      <c r="B28" s="14" t="s">
        <v>18</v>
      </c>
      <c r="C28" s="15">
        <v>8.1300000000000008</v>
      </c>
      <c r="D28" s="14">
        <v>1</v>
      </c>
      <c r="E28" s="23">
        <f t="shared" si="0"/>
        <v>8.1300000000000008</v>
      </c>
      <c r="F28" s="16">
        <v>0</v>
      </c>
      <c r="G28" s="23">
        <f t="shared" si="1"/>
        <v>0</v>
      </c>
      <c r="H28" s="23">
        <f t="shared" si="2"/>
        <v>8.1300000000000008</v>
      </c>
    </row>
    <row r="29" spans="1:8" x14ac:dyDescent="0.3">
      <c r="A29" s="14" t="s">
        <v>174</v>
      </c>
      <c r="B29" s="14" t="s">
        <v>18</v>
      </c>
      <c r="C29" s="15">
        <v>19.5</v>
      </c>
      <c r="D29" s="14">
        <v>0.75</v>
      </c>
      <c r="E29" s="23">
        <f t="shared" si="0"/>
        <v>14.63</v>
      </c>
      <c r="F29" s="16">
        <v>0</v>
      </c>
      <c r="G29" s="23">
        <f t="shared" si="1"/>
        <v>0</v>
      </c>
      <c r="H29" s="23">
        <f t="shared" si="2"/>
        <v>14.63</v>
      </c>
    </row>
    <row r="30" spans="1:8" x14ac:dyDescent="0.3">
      <c r="A30" s="14" t="s">
        <v>172</v>
      </c>
      <c r="B30" s="14" t="s">
        <v>18</v>
      </c>
      <c r="C30" s="15">
        <v>45.96</v>
      </c>
      <c r="D30" s="14">
        <v>0.25</v>
      </c>
      <c r="E30" s="23">
        <f t="shared" si="0"/>
        <v>11.49</v>
      </c>
      <c r="F30" s="16">
        <v>0</v>
      </c>
      <c r="G30" s="23">
        <f t="shared" si="1"/>
        <v>0</v>
      </c>
      <c r="H30" s="23">
        <f t="shared" si="2"/>
        <v>11.49</v>
      </c>
    </row>
    <row r="31" spans="1:8" x14ac:dyDescent="0.3">
      <c r="A31" s="13" t="s">
        <v>27</v>
      </c>
      <c r="C31" s="23"/>
      <c r="E31" s="23"/>
    </row>
    <row r="32" spans="1:8" x14ac:dyDescent="0.3">
      <c r="A32" s="14" t="s">
        <v>421</v>
      </c>
      <c r="B32" s="14" t="s">
        <v>18</v>
      </c>
      <c r="C32" s="15">
        <v>1.1299999999999999</v>
      </c>
      <c r="D32" s="14">
        <v>8</v>
      </c>
      <c r="E32" s="23">
        <f>ROUND(C32*D32,2)</f>
        <v>9.0399999999999991</v>
      </c>
      <c r="F32" s="16">
        <v>0</v>
      </c>
      <c r="G32" s="23">
        <f>ROUND(E32*F32,2)</f>
        <v>0</v>
      </c>
      <c r="H32" s="23">
        <f>ROUND(E32-G32,2)</f>
        <v>9.0399999999999991</v>
      </c>
    </row>
    <row r="33" spans="1:8" x14ac:dyDescent="0.3">
      <c r="A33" s="14" t="s">
        <v>450</v>
      </c>
      <c r="B33" s="14" t="s">
        <v>18</v>
      </c>
      <c r="C33" s="15">
        <v>3.02</v>
      </c>
      <c r="D33" s="14">
        <v>0.6</v>
      </c>
      <c r="E33" s="23">
        <f>ROUND(C33*D33,2)</f>
        <v>1.81</v>
      </c>
      <c r="F33" s="16">
        <v>0</v>
      </c>
      <c r="G33" s="23">
        <f>ROUND(E33*F33,2)</f>
        <v>0</v>
      </c>
      <c r="H33" s="23">
        <f>ROUND(E33-G33,2)</f>
        <v>1.81</v>
      </c>
    </row>
    <row r="34" spans="1:8" x14ac:dyDescent="0.3">
      <c r="A34" s="13" t="s">
        <v>33</v>
      </c>
      <c r="C34" s="23"/>
      <c r="E34" s="23"/>
    </row>
    <row r="35" spans="1:8" x14ac:dyDescent="0.3">
      <c r="A35" s="14" t="s">
        <v>210</v>
      </c>
      <c r="B35" s="14" t="s">
        <v>29</v>
      </c>
      <c r="C35" s="15">
        <v>1.4</v>
      </c>
      <c r="D35" s="14">
        <v>77</v>
      </c>
      <c r="E35" s="23">
        <f>ROUND(C35*D35,2)</f>
        <v>107.8</v>
      </c>
      <c r="F35" s="16">
        <v>0</v>
      </c>
      <c r="G35" s="23">
        <f>ROUND(E35*F35,2)</f>
        <v>0</v>
      </c>
      <c r="H35" s="23">
        <f>ROUND(E35-G35,2)</f>
        <v>107.8</v>
      </c>
    </row>
    <row r="36" spans="1:8" x14ac:dyDescent="0.3">
      <c r="A36" s="14" t="s">
        <v>177</v>
      </c>
      <c r="B36" s="14" t="s">
        <v>178</v>
      </c>
      <c r="C36" s="15">
        <v>0.28999999999999998</v>
      </c>
      <c r="D36" s="14">
        <v>77</v>
      </c>
      <c r="E36" s="23">
        <f>ROUND(C36*D36,2)</f>
        <v>22.33</v>
      </c>
      <c r="F36" s="16">
        <v>0</v>
      </c>
      <c r="G36" s="23">
        <f>ROUND(E36*F36,2)</f>
        <v>0</v>
      </c>
      <c r="H36" s="23">
        <f>ROUND(E36-G36,2)</f>
        <v>22.33</v>
      </c>
    </row>
    <row r="37" spans="1:8" x14ac:dyDescent="0.3">
      <c r="A37" s="13" t="s">
        <v>114</v>
      </c>
      <c r="C37" s="23"/>
      <c r="E37" s="23"/>
    </row>
    <row r="38" spans="1:8" x14ac:dyDescent="0.3">
      <c r="A38" s="14" t="s">
        <v>181</v>
      </c>
      <c r="B38" s="14" t="s">
        <v>26</v>
      </c>
      <c r="C38" s="15">
        <v>1.34</v>
      </c>
      <c r="D38" s="14">
        <v>0.5</v>
      </c>
      <c r="E38" s="23">
        <f>ROUND(C38*D38,2)</f>
        <v>0.67</v>
      </c>
      <c r="F38" s="16">
        <v>0</v>
      </c>
      <c r="G38" s="23">
        <f>ROUND(E38*F38,2)</f>
        <v>0</v>
      </c>
      <c r="H38" s="23">
        <f>ROUND(E38-G38,2)</f>
        <v>0.67</v>
      </c>
    </row>
    <row r="39" spans="1:8" x14ac:dyDescent="0.3">
      <c r="A39" s="14" t="s">
        <v>180</v>
      </c>
      <c r="B39" s="14" t="s">
        <v>26</v>
      </c>
      <c r="C39" s="15">
        <v>5</v>
      </c>
      <c r="D39" s="14">
        <v>0.5</v>
      </c>
      <c r="E39" s="23">
        <f>ROUND(C39*D39,2)</f>
        <v>2.5</v>
      </c>
      <c r="F39" s="16">
        <v>0</v>
      </c>
      <c r="G39" s="23">
        <f>ROUND(E39*F39,2)</f>
        <v>0</v>
      </c>
      <c r="H39" s="23">
        <f>ROUND(E39-G39,2)</f>
        <v>2.5</v>
      </c>
    </row>
    <row r="40" spans="1:8" x14ac:dyDescent="0.3">
      <c r="A40" s="14" t="s">
        <v>183</v>
      </c>
      <c r="B40" s="14" t="s">
        <v>26</v>
      </c>
      <c r="C40" s="15">
        <v>2.86</v>
      </c>
      <c r="D40" s="14">
        <v>4</v>
      </c>
      <c r="E40" s="23">
        <f>ROUND(C40*D40,2)</f>
        <v>11.44</v>
      </c>
      <c r="F40" s="16">
        <v>0</v>
      </c>
      <c r="G40" s="23">
        <f>ROUND(E40*F40,2)</f>
        <v>0</v>
      </c>
      <c r="H40" s="23">
        <f>ROUND(E40-G40,2)</f>
        <v>11.44</v>
      </c>
    </row>
    <row r="41" spans="1:8" x14ac:dyDescent="0.3">
      <c r="A41" s="14" t="s">
        <v>182</v>
      </c>
      <c r="B41" s="14" t="s">
        <v>26</v>
      </c>
      <c r="C41" s="15">
        <v>6.88</v>
      </c>
      <c r="D41" s="14">
        <v>0.25</v>
      </c>
      <c r="E41" s="23">
        <f>ROUND(C41*D41,2)</f>
        <v>1.72</v>
      </c>
      <c r="F41" s="16">
        <v>0</v>
      </c>
      <c r="G41" s="23">
        <f>ROUND(E41*F41,2)</f>
        <v>0</v>
      </c>
      <c r="H41" s="23">
        <f>ROUND(E41-G41,2)</f>
        <v>1.72</v>
      </c>
    </row>
    <row r="42" spans="1:8" x14ac:dyDescent="0.3">
      <c r="A42" s="14" t="s">
        <v>115</v>
      </c>
      <c r="B42" s="14" t="s">
        <v>26</v>
      </c>
      <c r="C42" s="15">
        <v>3.3</v>
      </c>
      <c r="D42" s="14">
        <v>0.1</v>
      </c>
      <c r="E42" s="23">
        <f>ROUND(C42*D42,2)</f>
        <v>0.33</v>
      </c>
      <c r="F42" s="16">
        <v>0</v>
      </c>
      <c r="G42" s="23">
        <f>ROUND(E42*F42,2)</f>
        <v>0</v>
      </c>
      <c r="H42" s="23">
        <f>ROUND(E42-G42,2)</f>
        <v>0.33</v>
      </c>
    </row>
    <row r="43" spans="1:8" x14ac:dyDescent="0.3">
      <c r="A43" s="13" t="s">
        <v>61</v>
      </c>
      <c r="C43" s="23"/>
      <c r="E43" s="23"/>
    </row>
    <row r="44" spans="1:8" x14ac:dyDescent="0.3">
      <c r="A44" s="14" t="s">
        <v>184</v>
      </c>
      <c r="B44" s="14" t="s">
        <v>21</v>
      </c>
      <c r="C44" s="15">
        <v>8</v>
      </c>
      <c r="D44" s="14">
        <v>6.77</v>
      </c>
      <c r="E44" s="23">
        <f>ROUND(C44*D44,2)</f>
        <v>54.16</v>
      </c>
      <c r="F44" s="16">
        <v>0</v>
      </c>
      <c r="G44" s="23">
        <f>ROUND(E44*F44,2)</f>
        <v>0</v>
      </c>
      <c r="H44" s="23">
        <f>ROUND(E44-G44,2)</f>
        <v>54.16</v>
      </c>
    </row>
    <row r="45" spans="1:8" x14ac:dyDescent="0.3">
      <c r="A45" s="13" t="s">
        <v>131</v>
      </c>
      <c r="C45" s="23"/>
      <c r="E45" s="23"/>
    </row>
    <row r="46" spans="1:8" x14ac:dyDescent="0.3">
      <c r="A46" s="14" t="s">
        <v>185</v>
      </c>
      <c r="B46" s="14" t="s">
        <v>124</v>
      </c>
      <c r="C46" s="15">
        <v>0.35</v>
      </c>
      <c r="D46" s="14">
        <v>156</v>
      </c>
      <c r="E46" s="23">
        <f>ROUND(C46*D46,2)</f>
        <v>54.6</v>
      </c>
      <c r="F46" s="16">
        <v>0</v>
      </c>
      <c r="G46" s="23">
        <f>ROUND(E46*F46,2)</f>
        <v>0</v>
      </c>
      <c r="H46" s="23">
        <f>ROUND(E46-G46,2)</f>
        <v>54.6</v>
      </c>
    </row>
    <row r="47" spans="1:8" x14ac:dyDescent="0.3">
      <c r="A47" s="13" t="s">
        <v>186</v>
      </c>
      <c r="C47" s="23"/>
      <c r="E47" s="23"/>
    </row>
    <row r="48" spans="1:8" x14ac:dyDescent="0.3">
      <c r="A48" s="14" t="s">
        <v>187</v>
      </c>
      <c r="B48" s="14" t="s">
        <v>124</v>
      </c>
      <c r="C48" s="15">
        <v>0.4</v>
      </c>
      <c r="D48" s="14">
        <v>156</v>
      </c>
      <c r="E48" s="23">
        <f>ROUND(C48*D48,2)</f>
        <v>62.4</v>
      </c>
      <c r="F48" s="16">
        <v>0</v>
      </c>
      <c r="G48" s="23">
        <f>ROUND(E48*F48,2)</f>
        <v>0</v>
      </c>
      <c r="H48" s="23">
        <f>ROUND(E48-G48,2)</f>
        <v>62.4</v>
      </c>
    </row>
    <row r="49" spans="1:8" x14ac:dyDescent="0.3">
      <c r="A49" s="13" t="s">
        <v>116</v>
      </c>
      <c r="C49" s="23"/>
      <c r="E49" s="23"/>
    </row>
    <row r="50" spans="1:8" x14ac:dyDescent="0.3">
      <c r="A50" s="14" t="s">
        <v>189</v>
      </c>
      <c r="B50" s="14" t="s">
        <v>48</v>
      </c>
      <c r="C50" s="15">
        <v>8</v>
      </c>
      <c r="D50" s="14">
        <v>1</v>
      </c>
      <c r="E50" s="23">
        <f>ROUND(C50*D50,2)</f>
        <v>8</v>
      </c>
      <c r="F50" s="16">
        <v>0</v>
      </c>
      <c r="G50" s="23">
        <f>ROUND(E50*F50,2)</f>
        <v>0</v>
      </c>
      <c r="H50" s="23">
        <f>ROUND(E50-G50,2)</f>
        <v>8</v>
      </c>
    </row>
    <row r="51" spans="1:8" x14ac:dyDescent="0.3">
      <c r="A51" s="13" t="s">
        <v>118</v>
      </c>
      <c r="C51" s="23"/>
      <c r="E51" s="23"/>
    </row>
    <row r="52" spans="1:8" x14ac:dyDescent="0.3">
      <c r="A52" s="14" t="s">
        <v>119</v>
      </c>
      <c r="B52" s="14" t="s">
        <v>48</v>
      </c>
      <c r="C52" s="15">
        <v>10</v>
      </c>
      <c r="D52" s="14">
        <v>0.33300000000000002</v>
      </c>
      <c r="E52" s="23">
        <f>ROUND(C52*D52,2)</f>
        <v>3.33</v>
      </c>
      <c r="F52" s="16">
        <v>0</v>
      </c>
      <c r="G52" s="23">
        <f>ROUND(E52*F52,2)</f>
        <v>0</v>
      </c>
      <c r="H52" s="23">
        <f>ROUND(E52-G52,2)</f>
        <v>3.33</v>
      </c>
    </row>
    <row r="53" spans="1:8" x14ac:dyDescent="0.3">
      <c r="A53" s="13" t="s">
        <v>37</v>
      </c>
      <c r="C53" s="23"/>
      <c r="E53" s="23"/>
    </row>
    <row r="54" spans="1:8" x14ac:dyDescent="0.3">
      <c r="A54" s="14" t="s">
        <v>38</v>
      </c>
      <c r="B54" s="14" t="s">
        <v>39</v>
      </c>
      <c r="C54" s="15">
        <v>17.940000000000001</v>
      </c>
      <c r="D54" s="14">
        <v>0.42280000000000001</v>
      </c>
      <c r="E54" s="23">
        <f>ROUND(C54*D54,2)</f>
        <v>7.59</v>
      </c>
      <c r="F54" s="16">
        <v>0</v>
      </c>
      <c r="G54" s="23">
        <f>ROUND(E54*F54,2)</f>
        <v>0</v>
      </c>
      <c r="H54" s="23">
        <f>ROUND(E54-G54,2)</f>
        <v>7.59</v>
      </c>
    </row>
    <row r="55" spans="1:8" x14ac:dyDescent="0.3">
      <c r="A55" s="14" t="s">
        <v>134</v>
      </c>
      <c r="B55" s="14" t="s">
        <v>39</v>
      </c>
      <c r="C55" s="15">
        <v>17.940000000000001</v>
      </c>
      <c r="D55" s="14">
        <v>0.11</v>
      </c>
      <c r="E55" s="23">
        <f>ROUND(C55*D55,2)</f>
        <v>1.97</v>
      </c>
      <c r="F55" s="16">
        <v>0</v>
      </c>
      <c r="G55" s="23">
        <f>ROUND(E55*F55,2)</f>
        <v>0</v>
      </c>
      <c r="H55" s="23">
        <f>ROUND(E55-G55,2)</f>
        <v>1.97</v>
      </c>
    </row>
    <row r="56" spans="1:8" x14ac:dyDescent="0.3">
      <c r="A56" s="13" t="s">
        <v>40</v>
      </c>
      <c r="C56" s="23"/>
      <c r="E56" s="23"/>
    </row>
    <row r="57" spans="1:8" x14ac:dyDescent="0.3">
      <c r="A57" s="14" t="s">
        <v>41</v>
      </c>
      <c r="B57" s="14" t="s">
        <v>39</v>
      </c>
      <c r="C57" s="15">
        <v>9.06</v>
      </c>
      <c r="D57" s="14">
        <v>1.05</v>
      </c>
      <c r="E57" s="23">
        <f>ROUND(C57*D57,2)</f>
        <v>9.51</v>
      </c>
      <c r="F57" s="16">
        <v>0</v>
      </c>
      <c r="G57" s="23">
        <f>ROUND(E57*F57,2)</f>
        <v>0</v>
      </c>
      <c r="H57" s="23">
        <f>ROUND(E57-G57,2)</f>
        <v>9.51</v>
      </c>
    </row>
    <row r="58" spans="1:8" x14ac:dyDescent="0.3">
      <c r="A58" s="13" t="s">
        <v>43</v>
      </c>
      <c r="C58" s="23"/>
      <c r="E58" s="23"/>
    </row>
    <row r="59" spans="1:8" x14ac:dyDescent="0.3">
      <c r="A59" s="14" t="s">
        <v>41</v>
      </c>
      <c r="B59" s="14" t="s">
        <v>39</v>
      </c>
      <c r="C59" s="15">
        <v>9.06</v>
      </c>
      <c r="D59" s="14">
        <v>0.25</v>
      </c>
      <c r="E59" s="23">
        <f>ROUND(C59*D59,2)</f>
        <v>2.27</v>
      </c>
      <c r="F59" s="16">
        <v>0</v>
      </c>
      <c r="G59" s="23">
        <f>ROUND(E59*F59,2)</f>
        <v>0</v>
      </c>
      <c r="H59" s="23">
        <f>ROUND(E59-G59,2)</f>
        <v>2.27</v>
      </c>
    </row>
    <row r="60" spans="1:8" x14ac:dyDescent="0.3">
      <c r="A60" s="14" t="s">
        <v>42</v>
      </c>
      <c r="B60" s="14" t="s">
        <v>39</v>
      </c>
      <c r="C60" s="15">
        <v>9.06</v>
      </c>
      <c r="D60" s="14">
        <v>7.8600000000000003E-2</v>
      </c>
      <c r="E60" s="23">
        <f>ROUND(C60*D60,2)</f>
        <v>0.71</v>
      </c>
      <c r="F60" s="16">
        <v>0</v>
      </c>
      <c r="G60" s="23">
        <f>ROUND(E60*F60,2)</f>
        <v>0</v>
      </c>
      <c r="H60" s="23">
        <f>ROUND(E60-G60,2)</f>
        <v>0.71</v>
      </c>
    </row>
    <row r="61" spans="1:8" x14ac:dyDescent="0.3">
      <c r="A61" s="13" t="s">
        <v>100</v>
      </c>
      <c r="C61" s="23"/>
      <c r="E61" s="23"/>
    </row>
    <row r="62" spans="1:8" x14ac:dyDescent="0.3">
      <c r="A62" s="14" t="s">
        <v>41</v>
      </c>
      <c r="B62" s="14" t="s">
        <v>39</v>
      </c>
      <c r="C62" s="15">
        <v>9.06</v>
      </c>
      <c r="D62" s="14">
        <v>0.7</v>
      </c>
      <c r="E62" s="23">
        <f>ROUND(C62*D62,2)</f>
        <v>6.34</v>
      </c>
      <c r="F62" s="16">
        <v>0</v>
      </c>
      <c r="G62" s="23">
        <f>ROUND(E62*F62,2)</f>
        <v>0</v>
      </c>
      <c r="H62" s="23">
        <f>ROUND(E62-G62,2)</f>
        <v>6.34</v>
      </c>
    </row>
    <row r="63" spans="1:8" x14ac:dyDescent="0.3">
      <c r="A63" s="14" t="s">
        <v>44</v>
      </c>
      <c r="B63" s="14" t="s">
        <v>39</v>
      </c>
      <c r="C63" s="15">
        <v>17.95</v>
      </c>
      <c r="D63" s="14">
        <v>0.47960000000000003</v>
      </c>
      <c r="E63" s="23">
        <f>ROUND(C63*D63,2)</f>
        <v>8.61</v>
      </c>
      <c r="F63" s="16">
        <v>0</v>
      </c>
      <c r="G63" s="23">
        <f>ROUND(E63*F63,2)</f>
        <v>0</v>
      </c>
      <c r="H63" s="23">
        <f>ROUND(E63-G63,2)</f>
        <v>8.61</v>
      </c>
    </row>
    <row r="64" spans="1:8" x14ac:dyDescent="0.3">
      <c r="A64" s="13" t="s">
        <v>45</v>
      </c>
      <c r="C64" s="23"/>
      <c r="E64" s="23"/>
    </row>
    <row r="65" spans="1:8" x14ac:dyDescent="0.3">
      <c r="A65" s="14" t="s">
        <v>38</v>
      </c>
      <c r="B65" s="14" t="s">
        <v>19</v>
      </c>
      <c r="C65" s="15">
        <v>3.44</v>
      </c>
      <c r="D65" s="14">
        <v>6.5293999999999999</v>
      </c>
      <c r="E65" s="23">
        <f>ROUND(C65*D65,2)</f>
        <v>22.46</v>
      </c>
      <c r="F65" s="16">
        <v>0</v>
      </c>
      <c r="G65" s="23">
        <f>ROUND(E65*F65,2)</f>
        <v>0</v>
      </c>
      <c r="H65" s="23">
        <f>ROUND(E65-G65,2)</f>
        <v>22.46</v>
      </c>
    </row>
    <row r="66" spans="1:8" x14ac:dyDescent="0.3">
      <c r="A66" s="14" t="s">
        <v>134</v>
      </c>
      <c r="B66" s="14" t="s">
        <v>19</v>
      </c>
      <c r="C66" s="15">
        <v>3.44</v>
      </c>
      <c r="D66" s="14">
        <v>2.4064000000000001</v>
      </c>
      <c r="E66" s="23">
        <f>ROUND(C66*D66,2)</f>
        <v>8.2799999999999994</v>
      </c>
      <c r="F66" s="16">
        <v>0</v>
      </c>
      <c r="G66" s="23">
        <f>ROUND(E66*F66,2)</f>
        <v>0</v>
      </c>
      <c r="H66" s="23">
        <f>ROUND(E66-G66,2)</f>
        <v>8.2799999999999994</v>
      </c>
    </row>
    <row r="67" spans="1:8" x14ac:dyDescent="0.3">
      <c r="A67" s="14" t="s">
        <v>190</v>
      </c>
      <c r="B67" s="14" t="s">
        <v>19</v>
      </c>
      <c r="C67" s="15">
        <v>3.44</v>
      </c>
      <c r="D67" s="14">
        <v>15.4779</v>
      </c>
      <c r="E67" s="23">
        <f>ROUND(C67*D67,2)</f>
        <v>53.24</v>
      </c>
      <c r="F67" s="16">
        <v>0</v>
      </c>
      <c r="G67" s="23">
        <f>ROUND(E67*F67,2)</f>
        <v>0</v>
      </c>
      <c r="H67" s="23">
        <f>ROUND(E67-G67,2)</f>
        <v>53.24</v>
      </c>
    </row>
    <row r="68" spans="1:8" x14ac:dyDescent="0.3">
      <c r="A68" s="13" t="s">
        <v>47</v>
      </c>
      <c r="C68" s="23"/>
      <c r="E68" s="23"/>
    </row>
    <row r="69" spans="1:8" x14ac:dyDescent="0.3">
      <c r="A69" s="14" t="s">
        <v>42</v>
      </c>
      <c r="B69" s="14" t="s">
        <v>48</v>
      </c>
      <c r="C69" s="15">
        <v>10.039999999999999</v>
      </c>
      <c r="D69" s="14">
        <v>1</v>
      </c>
      <c r="E69" s="23">
        <f>ROUND(C69*D69,2)</f>
        <v>10.039999999999999</v>
      </c>
      <c r="F69" s="16">
        <v>0</v>
      </c>
      <c r="G69" s="23">
        <f>ROUND(E69*F69,2)</f>
        <v>0</v>
      </c>
      <c r="H69" s="23">
        <f t="shared" ref="H69:H75" si="3">ROUND(E69-G69,2)</f>
        <v>10.039999999999999</v>
      </c>
    </row>
    <row r="70" spans="1:8" x14ac:dyDescent="0.3">
      <c r="A70" s="14" t="s">
        <v>38</v>
      </c>
      <c r="B70" s="14" t="s">
        <v>48</v>
      </c>
      <c r="C70" s="15">
        <v>4.72</v>
      </c>
      <c r="D70" s="14">
        <v>1</v>
      </c>
      <c r="E70" s="23">
        <f>ROUND(C70*D70,2)</f>
        <v>4.72</v>
      </c>
      <c r="F70" s="16">
        <v>0</v>
      </c>
      <c r="G70" s="23">
        <f>ROUND(E70*F70,2)</f>
        <v>0</v>
      </c>
      <c r="H70" s="23">
        <f t="shared" si="3"/>
        <v>4.72</v>
      </c>
    </row>
    <row r="71" spans="1:8" x14ac:dyDescent="0.3">
      <c r="A71" s="14" t="s">
        <v>134</v>
      </c>
      <c r="B71" s="14" t="s">
        <v>48</v>
      </c>
      <c r="C71" s="15">
        <v>6.42</v>
      </c>
      <c r="D71" s="14">
        <v>1</v>
      </c>
      <c r="E71" s="23">
        <f>ROUND(C71*D71,2)</f>
        <v>6.42</v>
      </c>
      <c r="F71" s="16">
        <v>0</v>
      </c>
      <c r="G71" s="23">
        <f>ROUND(E71*F71,2)</f>
        <v>0</v>
      </c>
      <c r="H71" s="23">
        <f t="shared" si="3"/>
        <v>6.42</v>
      </c>
    </row>
    <row r="72" spans="1:8" x14ac:dyDescent="0.3">
      <c r="A72" s="14" t="s">
        <v>190</v>
      </c>
      <c r="B72" s="14" t="s">
        <v>48</v>
      </c>
      <c r="C72" s="15">
        <v>11.8</v>
      </c>
      <c r="D72" s="14">
        <v>1</v>
      </c>
      <c r="E72" s="23">
        <f>ROUND(C72*D72,2)</f>
        <v>11.8</v>
      </c>
      <c r="F72" s="16">
        <v>0</v>
      </c>
      <c r="G72" s="23">
        <f>ROUND(E72*F72,2)</f>
        <v>0</v>
      </c>
      <c r="H72" s="23">
        <f t="shared" si="3"/>
        <v>11.8</v>
      </c>
    </row>
    <row r="73" spans="1:8" x14ac:dyDescent="0.3">
      <c r="A73" s="9" t="s">
        <v>49</v>
      </c>
      <c r="B73" s="9" t="s">
        <v>48</v>
      </c>
      <c r="C73" s="10">
        <v>29.78</v>
      </c>
      <c r="D73" s="9">
        <v>1</v>
      </c>
      <c r="E73" s="22">
        <f>ROUND(C73*D73,2)</f>
        <v>29.78</v>
      </c>
      <c r="F73" s="11">
        <v>0</v>
      </c>
      <c r="G73" s="22">
        <f>ROUND(E73*F73,2)</f>
        <v>0</v>
      </c>
      <c r="H73" s="22">
        <f t="shared" si="3"/>
        <v>29.78</v>
      </c>
    </row>
    <row r="74" spans="1:8" x14ac:dyDescent="0.3">
      <c r="A74" s="7" t="s">
        <v>50</v>
      </c>
      <c r="C74" s="23"/>
      <c r="E74" s="23">
        <f>SUM(E12:E73)</f>
        <v>971.48000000000013</v>
      </c>
      <c r="G74" s="12">
        <f>SUM(G12:G73)</f>
        <v>0</v>
      </c>
      <c r="H74" s="12">
        <f t="shared" si="3"/>
        <v>971.48</v>
      </c>
    </row>
    <row r="75" spans="1:8" x14ac:dyDescent="0.3">
      <c r="A75" s="7" t="s">
        <v>51</v>
      </c>
      <c r="C75" s="23"/>
      <c r="E75" s="23">
        <f>+E8-E74</f>
        <v>108.51999999999987</v>
      </c>
      <c r="G75" s="12">
        <f>+G8-G74</f>
        <v>0</v>
      </c>
      <c r="H75" s="12">
        <f t="shared" si="3"/>
        <v>108.52</v>
      </c>
    </row>
    <row r="76" spans="1:8" x14ac:dyDescent="0.3">
      <c r="A76" t="s">
        <v>12</v>
      </c>
      <c r="C76" s="23"/>
      <c r="E76" s="23"/>
    </row>
    <row r="77" spans="1:8" x14ac:dyDescent="0.3">
      <c r="A77" s="7" t="s">
        <v>52</v>
      </c>
      <c r="C77" s="23"/>
      <c r="E77" s="23"/>
    </row>
    <row r="78" spans="1:8" x14ac:dyDescent="0.3">
      <c r="A78" s="14" t="s">
        <v>42</v>
      </c>
      <c r="B78" s="14" t="s">
        <v>48</v>
      </c>
      <c r="C78" s="15">
        <v>27.66</v>
      </c>
      <c r="D78" s="14">
        <v>1</v>
      </c>
      <c r="E78" s="23">
        <f>ROUND(C78*D78,2)</f>
        <v>27.66</v>
      </c>
      <c r="F78" s="16">
        <v>0</v>
      </c>
      <c r="G78" s="23">
        <f>ROUND(E78*F78,2)</f>
        <v>0</v>
      </c>
      <c r="H78" s="23">
        <f t="shared" ref="H78:H84" si="4">ROUND(E78-G78,2)</f>
        <v>27.66</v>
      </c>
    </row>
    <row r="79" spans="1:8" x14ac:dyDescent="0.3">
      <c r="A79" s="14" t="s">
        <v>38</v>
      </c>
      <c r="B79" s="14" t="s">
        <v>48</v>
      </c>
      <c r="C79" s="15">
        <v>36.479999999999997</v>
      </c>
      <c r="D79" s="14">
        <v>1</v>
      </c>
      <c r="E79" s="23">
        <f>ROUND(C79*D79,2)</f>
        <v>36.479999999999997</v>
      </c>
      <c r="F79" s="16">
        <v>0</v>
      </c>
      <c r="G79" s="23">
        <f>ROUND(E79*F79,2)</f>
        <v>0</v>
      </c>
      <c r="H79" s="23">
        <f t="shared" si="4"/>
        <v>36.479999999999997</v>
      </c>
    </row>
    <row r="80" spans="1:8" x14ac:dyDescent="0.3">
      <c r="A80" s="14" t="s">
        <v>134</v>
      </c>
      <c r="B80" s="14" t="s">
        <v>48</v>
      </c>
      <c r="C80" s="15">
        <v>30.72</v>
      </c>
      <c r="D80" s="14">
        <v>1</v>
      </c>
      <c r="E80" s="23">
        <f>ROUND(C80*D80,2)</f>
        <v>30.72</v>
      </c>
      <c r="F80" s="16">
        <v>0</v>
      </c>
      <c r="G80" s="23">
        <f>ROUND(E80*F80,2)</f>
        <v>0</v>
      </c>
      <c r="H80" s="23">
        <f t="shared" si="4"/>
        <v>30.72</v>
      </c>
    </row>
    <row r="81" spans="1:8" x14ac:dyDescent="0.3">
      <c r="A81" s="9" t="s">
        <v>190</v>
      </c>
      <c r="B81" s="9" t="s">
        <v>48</v>
      </c>
      <c r="C81" s="10">
        <v>91.67</v>
      </c>
      <c r="D81" s="9">
        <v>1</v>
      </c>
      <c r="E81" s="22">
        <f>ROUND(C81*D81,2)</f>
        <v>91.67</v>
      </c>
      <c r="F81" s="11">
        <v>0</v>
      </c>
      <c r="G81" s="22">
        <f>ROUND(E81*F81,2)</f>
        <v>0</v>
      </c>
      <c r="H81" s="22">
        <f t="shared" si="4"/>
        <v>91.67</v>
      </c>
    </row>
    <row r="82" spans="1:8" x14ac:dyDescent="0.3">
      <c r="A82" s="7" t="s">
        <v>53</v>
      </c>
      <c r="C82" s="23"/>
      <c r="E82" s="23">
        <f>SUM(E78:E81)</f>
        <v>186.53</v>
      </c>
      <c r="G82" s="12">
        <f>SUM(G78:G81)</f>
        <v>0</v>
      </c>
      <c r="H82" s="12">
        <f t="shared" si="4"/>
        <v>186.53</v>
      </c>
    </row>
    <row r="83" spans="1:8" x14ac:dyDescent="0.3">
      <c r="A83" s="7" t="s">
        <v>54</v>
      </c>
      <c r="C83" s="23"/>
      <c r="E83" s="23">
        <f>+E74+E82</f>
        <v>1158.0100000000002</v>
      </c>
      <c r="G83" s="12">
        <f>+G74+G82</f>
        <v>0</v>
      </c>
      <c r="H83" s="12">
        <f t="shared" si="4"/>
        <v>1158.01</v>
      </c>
    </row>
    <row r="84" spans="1:8" x14ac:dyDescent="0.3">
      <c r="A84" s="7" t="s">
        <v>55</v>
      </c>
      <c r="C84" s="23"/>
      <c r="E84" s="23">
        <f>+E8-E83</f>
        <v>-78.010000000000218</v>
      </c>
      <c r="G84" s="12">
        <f>+G8-G83</f>
        <v>0</v>
      </c>
      <c r="H84" s="12">
        <f t="shared" si="4"/>
        <v>-78.010000000000005</v>
      </c>
    </row>
    <row r="85" spans="1:8" x14ac:dyDescent="0.3">
      <c r="A85" t="s">
        <v>120</v>
      </c>
      <c r="C85" s="23"/>
      <c r="E85" s="23"/>
    </row>
    <row r="86" spans="1:8" x14ac:dyDescent="0.3">
      <c r="A86" t="s">
        <v>425</v>
      </c>
      <c r="C86" s="23"/>
      <c r="E86" s="23"/>
    </row>
    <row r="87" spans="1:8" x14ac:dyDescent="0.3">
      <c r="A87" s="7" t="s">
        <v>121</v>
      </c>
      <c r="C87" s="23"/>
      <c r="E87" s="23"/>
    </row>
    <row r="88" spans="1:8" x14ac:dyDescent="0.3">
      <c r="A88" s="7" t="s">
        <v>122</v>
      </c>
      <c r="C88" s="23"/>
      <c r="E88" s="23"/>
    </row>
    <row r="89" spans="1:8" x14ac:dyDescent="0.3">
      <c r="A89" s="7"/>
      <c r="C89" s="23"/>
      <c r="E89" s="23"/>
    </row>
    <row r="98" spans="1:8" x14ac:dyDescent="0.3">
      <c r="A98" t="str" cm="1">
        <f t="array" aca="1" ref="A98" ca="1">MID(CELL("filename",A1),FIND("]",CELL("filename",A1))+1,256)</f>
        <v>rice20</v>
      </c>
    </row>
    <row r="99" spans="1:8" x14ac:dyDescent="0.3">
      <c r="A99" s="7" t="s">
        <v>50</v>
      </c>
      <c r="E99" s="25">
        <f>VLOOKUP(A99,$A$1:$H$98,5,FALSE)</f>
        <v>971.48000000000013</v>
      </c>
    </row>
    <row r="100" spans="1:8" x14ac:dyDescent="0.3">
      <c r="A100" s="7" t="s">
        <v>293</v>
      </c>
      <c r="E100" s="25">
        <f>VLOOKUP(A100,$A$1:$H$98,5,FALSE)</f>
        <v>186.53</v>
      </c>
    </row>
    <row r="101" spans="1:8" x14ac:dyDescent="0.3">
      <c r="A101" s="7" t="s">
        <v>294</v>
      </c>
      <c r="E101" s="25">
        <f t="shared" ref="E101:E102" si="5">VLOOKUP(A101,$A$1:$H$98,5,FALSE)</f>
        <v>1158.0100000000002</v>
      </c>
    </row>
    <row r="102" spans="1:8" x14ac:dyDescent="0.3">
      <c r="A102" s="7" t="s">
        <v>55</v>
      </c>
      <c r="E102" s="25">
        <f t="shared" si="5"/>
        <v>-78.010000000000218</v>
      </c>
    </row>
    <row r="104" spans="1:8" x14ac:dyDescent="0.3">
      <c r="A104" s="21" t="s">
        <v>255</v>
      </c>
    </row>
    <row r="105" spans="1:8" x14ac:dyDescent="0.3">
      <c r="A105" s="25">
        <f>E102</f>
        <v>-78.010000000000218</v>
      </c>
      <c r="B105" s="25">
        <f ca="1">C105-Calculator!$B$16</f>
        <v>4.6000000000000005</v>
      </c>
      <c r="C105" s="25">
        <f ca="1">D105-Calculator!$B$16</f>
        <v>4.9000000000000004</v>
      </c>
      <c r="D105" s="25">
        <f ca="1">E105-Calculator!$B$16</f>
        <v>5.2</v>
      </c>
      <c r="E105" s="25" cm="1">
        <f t="array" aca="1" ref="E105" ca="1">IF(MID(CELL("filename",A1),FIND("]",CELL("filename",A1))+1,256)=Calculator!AR2,Calculator!B15,5.5)</f>
        <v>5.5</v>
      </c>
      <c r="F105" s="25">
        <f ca="1">E105+Calculator!$B$16</f>
        <v>5.8</v>
      </c>
      <c r="G105" s="25">
        <f ca="1">F105+Calculator!$B$16</f>
        <v>6.1</v>
      </c>
      <c r="H105" s="25">
        <f ca="1">G105+Calculator!$B$16</f>
        <v>6.3999999999999995</v>
      </c>
    </row>
    <row r="106" spans="1:8" x14ac:dyDescent="0.3">
      <c r="A106">
        <f ca="1">A107-Calculator!$B$12</f>
        <v>205</v>
      </c>
      <c r="B106">
        <f t="dataTable" ref="B106:H112" dt2D="1" dtr="1" r1="C7" r2="D7" ca="1"/>
        <v>-215.01000000000022</v>
      </c>
      <c r="C106">
        <v>-153.51000000000022</v>
      </c>
      <c r="D106">
        <v>-92.010000000000218</v>
      </c>
      <c r="E106">
        <v>-30.510000000000218</v>
      </c>
      <c r="F106">
        <v>30.989999999999782</v>
      </c>
      <c r="G106">
        <v>92.489999999999782</v>
      </c>
      <c r="H106">
        <v>153.98999999999978</v>
      </c>
    </row>
    <row r="107" spans="1:8" x14ac:dyDescent="0.3">
      <c r="A107">
        <f ca="1">A108-Calculator!$B$12</f>
        <v>210</v>
      </c>
      <c r="B107">
        <v>-192.01000000000022</v>
      </c>
      <c r="C107">
        <v>-129.01000000000022</v>
      </c>
      <c r="D107">
        <v>-66.010000000000218</v>
      </c>
      <c r="E107">
        <v>-3.0100000000002183</v>
      </c>
      <c r="F107">
        <v>59.989999999999782</v>
      </c>
      <c r="G107">
        <v>122.98999999999978</v>
      </c>
      <c r="H107">
        <v>185.98999999999978</v>
      </c>
    </row>
    <row r="108" spans="1:8" x14ac:dyDescent="0.3">
      <c r="A108">
        <f ca="1">A109-Calculator!$B$12</f>
        <v>215</v>
      </c>
      <c r="B108">
        <v>-169.01000000000022</v>
      </c>
      <c r="C108">
        <v>-104.51000000000022</v>
      </c>
      <c r="D108">
        <v>-40.010000000000218</v>
      </c>
      <c r="E108">
        <v>24.489999999999782</v>
      </c>
      <c r="F108">
        <v>88.989999999999782</v>
      </c>
      <c r="G108">
        <v>153.48999999999978</v>
      </c>
      <c r="H108">
        <v>217.98999999999978</v>
      </c>
    </row>
    <row r="109" spans="1:8" x14ac:dyDescent="0.3">
      <c r="A109" cm="1">
        <f t="array" aca="1" ref="A109" ca="1">IF(MID(CELL("filename",A1),FIND("]",CELL("filename",A1))+1,256)=Calculator!AR2,Calculator!B11,220)</f>
        <v>220</v>
      </c>
      <c r="B109">
        <v>-146.01000000000022</v>
      </c>
      <c r="C109">
        <v>-80.010000000000218</v>
      </c>
      <c r="D109">
        <v>-14.010000000000218</v>
      </c>
      <c r="E109">
        <v>51.989999999999782</v>
      </c>
      <c r="F109">
        <v>117.98999999999978</v>
      </c>
      <c r="G109">
        <v>183.98999999999978</v>
      </c>
      <c r="H109">
        <v>249.98999999999978</v>
      </c>
    </row>
    <row r="110" spans="1:8" x14ac:dyDescent="0.3">
      <c r="A110">
        <f ca="1">A109+Calculator!$B$12</f>
        <v>225</v>
      </c>
      <c r="B110">
        <v>-123.01000000000022</v>
      </c>
      <c r="C110">
        <v>-55.510000000000218</v>
      </c>
      <c r="D110">
        <v>11.989999999999782</v>
      </c>
      <c r="E110">
        <v>79.489999999999782</v>
      </c>
      <c r="F110">
        <v>146.98999999999978</v>
      </c>
      <c r="G110">
        <v>214.48999999999978</v>
      </c>
      <c r="H110">
        <v>281.98999999999978</v>
      </c>
    </row>
    <row r="111" spans="1:8" x14ac:dyDescent="0.3">
      <c r="A111">
        <f ca="1">A110+Calculator!$B$12</f>
        <v>230</v>
      </c>
      <c r="B111">
        <v>-100.01000000000022</v>
      </c>
      <c r="C111">
        <v>-31.010000000000218</v>
      </c>
      <c r="D111">
        <v>37.989999999999782</v>
      </c>
      <c r="E111">
        <v>106.98999999999978</v>
      </c>
      <c r="F111">
        <v>175.98999999999978</v>
      </c>
      <c r="G111">
        <v>244.98999999999978</v>
      </c>
      <c r="H111">
        <v>313.98999999999978</v>
      </c>
    </row>
    <row r="112" spans="1:8" x14ac:dyDescent="0.3">
      <c r="A112">
        <f ca="1">A111+Calculator!$B$12</f>
        <v>235</v>
      </c>
      <c r="B112">
        <v>-77.010000000000218</v>
      </c>
      <c r="C112">
        <v>-6.5100000000002183</v>
      </c>
      <c r="D112">
        <v>63.989999999999782</v>
      </c>
      <c r="E112">
        <v>134.48999999999978</v>
      </c>
      <c r="F112">
        <v>204.98999999999978</v>
      </c>
      <c r="G112">
        <v>275.48999999999978</v>
      </c>
      <c r="H112">
        <v>345.98999999999978</v>
      </c>
    </row>
    <row r="115" spans="1:8" x14ac:dyDescent="0.3">
      <c r="A115" s="21" t="s">
        <v>256</v>
      </c>
    </row>
    <row r="116" spans="1:8" x14ac:dyDescent="0.3">
      <c r="A116" s="25">
        <f>E102</f>
        <v>-78.010000000000218</v>
      </c>
      <c r="B116" s="25">
        <f ca="1">C116-Calculator!$B$29</f>
        <v>5.2000000000000011</v>
      </c>
      <c r="C116" s="25">
        <f ca="1">D116-Calculator!$B$29</f>
        <v>5.3000000000000007</v>
      </c>
      <c r="D116" s="25">
        <f ca="1">E116-Calculator!$B$29</f>
        <v>5.4</v>
      </c>
      <c r="E116" s="25" cm="1">
        <f t="array" aca="1" ref="E116" ca="1">IF(MID(CELL("filename",A1),FIND("]",CELL("filename",A1))+1,256)=Calculator!AS2,Calculator!B28,5.5)</f>
        <v>5.5</v>
      </c>
      <c r="F116" s="25">
        <f ca="1">E116+Calculator!$B$29</f>
        <v>5.6</v>
      </c>
      <c r="G116" s="25">
        <f ca="1">F116+Calculator!$B$29</f>
        <v>5.6999999999999993</v>
      </c>
      <c r="H116" s="25">
        <f ca="1">G116+Calculator!$B$29</f>
        <v>5.7999999999999989</v>
      </c>
    </row>
    <row r="117" spans="1:8" x14ac:dyDescent="0.3">
      <c r="A117">
        <f ca="1">A118-Calculator!$B$25</f>
        <v>205</v>
      </c>
      <c r="B117">
        <f t="dataTable" ref="B117:H123" dt2D="1" dtr="1" r1="C7" r2="D7" ca="1"/>
        <v>-92.010000000000218</v>
      </c>
      <c r="C117">
        <v>-71.510000000000218</v>
      </c>
      <c r="D117">
        <v>-51.010000000000218</v>
      </c>
      <c r="E117">
        <v>-30.510000000000218</v>
      </c>
      <c r="F117">
        <v>-10.010000000000218</v>
      </c>
      <c r="G117">
        <v>10.489999999999782</v>
      </c>
      <c r="H117">
        <v>30.989999999999782</v>
      </c>
    </row>
    <row r="118" spans="1:8" x14ac:dyDescent="0.3">
      <c r="A118">
        <f ca="1">A119-Calculator!$B$25</f>
        <v>210</v>
      </c>
      <c r="B118">
        <v>-66.010000000000218</v>
      </c>
      <c r="C118">
        <v>-45.010000000000218</v>
      </c>
      <c r="D118">
        <v>-24.010000000000218</v>
      </c>
      <c r="E118">
        <v>-3.0100000000002183</v>
      </c>
      <c r="F118">
        <v>17.989999999999782</v>
      </c>
      <c r="G118">
        <v>38.989999999999782</v>
      </c>
      <c r="H118">
        <v>59.989999999999782</v>
      </c>
    </row>
    <row r="119" spans="1:8" x14ac:dyDescent="0.3">
      <c r="A119">
        <f ca="1">A120-Calculator!$B$25</f>
        <v>215</v>
      </c>
      <c r="B119">
        <v>-40.010000000000218</v>
      </c>
      <c r="C119">
        <v>-18.510000000000218</v>
      </c>
      <c r="D119">
        <v>2.9899999999997817</v>
      </c>
      <c r="E119">
        <v>24.489999999999782</v>
      </c>
      <c r="F119">
        <v>45.989999999999782</v>
      </c>
      <c r="G119">
        <v>67.489999999999782</v>
      </c>
      <c r="H119">
        <v>88.989999999999782</v>
      </c>
    </row>
    <row r="120" spans="1:8" x14ac:dyDescent="0.3">
      <c r="A120" cm="1">
        <f t="array" aca="1" ref="A120" ca="1">IF(MID(CELL("filename",A1),FIND("]",CELL("filename",A1))+1,256)=Calculator!AS2,Calculator!B24,220)</f>
        <v>220</v>
      </c>
      <c r="B120">
        <v>-14.010000000000218</v>
      </c>
      <c r="C120">
        <v>7.9899999999997817</v>
      </c>
      <c r="D120">
        <v>29.989999999999782</v>
      </c>
      <c r="E120">
        <v>51.989999999999782</v>
      </c>
      <c r="F120">
        <v>73.989999999999782</v>
      </c>
      <c r="G120">
        <v>95.989999999999782</v>
      </c>
      <c r="H120">
        <v>117.98999999999978</v>
      </c>
    </row>
    <row r="121" spans="1:8" x14ac:dyDescent="0.3">
      <c r="A121">
        <f ca="1">A120+Calculator!$B$25</f>
        <v>225</v>
      </c>
      <c r="B121">
        <v>11.989999999999782</v>
      </c>
      <c r="C121">
        <v>34.489999999999782</v>
      </c>
      <c r="D121">
        <v>56.989999999999782</v>
      </c>
      <c r="E121">
        <v>79.489999999999782</v>
      </c>
      <c r="F121">
        <v>101.98999999999978</v>
      </c>
      <c r="G121">
        <v>124.48999999999978</v>
      </c>
      <c r="H121">
        <v>146.98999999999978</v>
      </c>
    </row>
    <row r="122" spans="1:8" x14ac:dyDescent="0.3">
      <c r="A122">
        <f ca="1">A121+Calculator!$B$25</f>
        <v>230</v>
      </c>
      <c r="B122">
        <v>37.989999999999782</v>
      </c>
      <c r="C122">
        <v>60.989999999999782</v>
      </c>
      <c r="D122">
        <v>83.989999999999782</v>
      </c>
      <c r="E122">
        <v>106.98999999999978</v>
      </c>
      <c r="F122">
        <v>129.98999999999978</v>
      </c>
      <c r="G122">
        <v>152.98999999999978</v>
      </c>
      <c r="H122">
        <v>175.98999999999978</v>
      </c>
    </row>
    <row r="123" spans="1:8" x14ac:dyDescent="0.3">
      <c r="A123">
        <f ca="1">A122+Calculator!$B$25</f>
        <v>235</v>
      </c>
      <c r="B123">
        <v>63.989999999999782</v>
      </c>
      <c r="C123">
        <v>87.489999999999782</v>
      </c>
      <c r="D123">
        <v>110.98999999999978</v>
      </c>
      <c r="E123">
        <v>134.48999999999978</v>
      </c>
      <c r="F123">
        <v>157.98999999999978</v>
      </c>
      <c r="G123">
        <v>181.48999999999978</v>
      </c>
      <c r="H123">
        <v>204.98999999999978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0A9F2-92B9-4B27-A2E5-D6C898C0E6F4}">
  <dimension ref="A1:H123"/>
  <sheetViews>
    <sheetView topLeftCell="A103" workbookViewId="0">
      <selection activeCell="A116" sqref="A116:H123"/>
    </sheetView>
  </sheetViews>
  <sheetFormatPr defaultRowHeight="14.4" x14ac:dyDescent="0.3"/>
  <cols>
    <col min="1" max="1" width="25.6640625" customWidth="1"/>
    <col min="5" max="5" width="11.5546875" customWidth="1"/>
    <col min="8" max="8" width="13.6640625" customWidth="1"/>
  </cols>
  <sheetData>
    <row r="1" spans="1:8" x14ac:dyDescent="0.3">
      <c r="A1" s="80" t="s">
        <v>155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402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434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10</v>
      </c>
      <c r="B7" s="9" t="s">
        <v>124</v>
      </c>
      <c r="C7" s="28">
        <f>IF(Calculator!B7="Soybeans",Calculator!B15,IF(Calculator!B20="Soybeans",Calculator!B28,13.66))</f>
        <v>12</v>
      </c>
      <c r="D7" s="29">
        <f>IF(Calculator!B7="Soybeans",Calculator!B11,IF(Calculator!B20="Soybeans",Calculator!B24,42))</f>
        <v>60</v>
      </c>
      <c r="E7" s="22">
        <f>ROUND(C7*D7,2)</f>
        <v>720</v>
      </c>
      <c r="F7" s="11">
        <v>0</v>
      </c>
      <c r="G7" s="22">
        <f>ROUND(E7*F7,2)</f>
        <v>0</v>
      </c>
      <c r="H7" s="22">
        <f>ROUND(E7-G7,2)</f>
        <v>720</v>
      </c>
    </row>
    <row r="8" spans="1:8" x14ac:dyDescent="0.3">
      <c r="A8" s="7" t="s">
        <v>11</v>
      </c>
      <c r="C8" s="23"/>
      <c r="E8" s="23">
        <f>SUM(E7:E7)</f>
        <v>720</v>
      </c>
      <c r="G8" s="12">
        <f>SUM(G7:G7)</f>
        <v>0</v>
      </c>
      <c r="H8" s="12">
        <f>ROUND(E8-G8,2)</f>
        <v>720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4</v>
      </c>
      <c r="E12" s="23">
        <f>ROUND(C12*D12,2)</f>
        <v>32.44</v>
      </c>
      <c r="F12" s="16">
        <v>0</v>
      </c>
      <c r="G12" s="23">
        <f>ROUND(E12*F12,2)</f>
        <v>0</v>
      </c>
      <c r="H12" s="23">
        <f>ROUND(E12-G12,2)</f>
        <v>32.44</v>
      </c>
    </row>
    <row r="13" spans="1:8" x14ac:dyDescent="0.3">
      <c r="A13" s="13" t="s">
        <v>17</v>
      </c>
      <c r="C13" s="23"/>
      <c r="E13" s="23"/>
    </row>
    <row r="14" spans="1:8" x14ac:dyDescent="0.3">
      <c r="A14" s="14" t="s">
        <v>136</v>
      </c>
      <c r="B14" s="14" t="s">
        <v>18</v>
      </c>
      <c r="C14" s="15">
        <v>0.33</v>
      </c>
      <c r="D14" s="14">
        <v>16</v>
      </c>
      <c r="E14" s="23">
        <f>ROUND(C14*D14,2)</f>
        <v>5.28</v>
      </c>
      <c r="F14" s="16">
        <v>0</v>
      </c>
      <c r="G14" s="23">
        <f>ROUND(E14*F14,2)</f>
        <v>0</v>
      </c>
      <c r="H14" s="23">
        <f>ROUND(E14-G14,2)</f>
        <v>5.28</v>
      </c>
    </row>
    <row r="15" spans="1:8" x14ac:dyDescent="0.3">
      <c r="A15" s="14" t="s">
        <v>137</v>
      </c>
      <c r="B15" s="14" t="s">
        <v>19</v>
      </c>
      <c r="C15" s="15">
        <v>8.61</v>
      </c>
      <c r="D15" s="14">
        <v>0.6</v>
      </c>
      <c r="E15" s="23">
        <f>ROUND(C15*D15,2)</f>
        <v>5.17</v>
      </c>
      <c r="F15" s="16">
        <v>0</v>
      </c>
      <c r="G15" s="23">
        <f>ROUND(E15*F15,2)</f>
        <v>0</v>
      </c>
      <c r="H15" s="23">
        <f>ROUND(E15-G15,2)</f>
        <v>5.17</v>
      </c>
    </row>
    <row r="16" spans="1:8" x14ac:dyDescent="0.3">
      <c r="A16" s="13" t="s">
        <v>20</v>
      </c>
      <c r="C16" s="23"/>
      <c r="E16" s="23"/>
    </row>
    <row r="17" spans="1:8" x14ac:dyDescent="0.3">
      <c r="A17" s="14" t="s">
        <v>125</v>
      </c>
      <c r="B17" s="14" t="s">
        <v>21</v>
      </c>
      <c r="C17" s="15">
        <v>39.25</v>
      </c>
      <c r="D17" s="14">
        <v>0.87</v>
      </c>
      <c r="E17" s="23">
        <f>ROUND(C17*D17,2)</f>
        <v>34.15</v>
      </c>
      <c r="F17" s="16">
        <v>0</v>
      </c>
      <c r="G17" s="23">
        <f>ROUND(E17*F17,2)</f>
        <v>0</v>
      </c>
      <c r="H17" s="23">
        <f>ROUND(E17-G17,2)</f>
        <v>34.15</v>
      </c>
    </row>
    <row r="18" spans="1:8" x14ac:dyDescent="0.3">
      <c r="A18" s="14" t="s">
        <v>22</v>
      </c>
      <c r="B18" s="14" t="s">
        <v>21</v>
      </c>
      <c r="C18" s="15">
        <v>36.200000000000003</v>
      </c>
      <c r="D18" s="14">
        <v>1.33</v>
      </c>
      <c r="E18" s="23">
        <f>ROUND(C18*D18,2)</f>
        <v>48.15</v>
      </c>
      <c r="F18" s="16">
        <v>0</v>
      </c>
      <c r="G18" s="23">
        <f>ROUND(E18*F18,2)</f>
        <v>0</v>
      </c>
      <c r="H18" s="23">
        <f>ROUND(E18-G18,2)</f>
        <v>48.15</v>
      </c>
    </row>
    <row r="19" spans="1:8" x14ac:dyDescent="0.3">
      <c r="A19" s="13" t="s">
        <v>23</v>
      </c>
      <c r="C19" s="23"/>
      <c r="E19" s="23"/>
    </row>
    <row r="20" spans="1:8" x14ac:dyDescent="0.3">
      <c r="A20" s="14" t="s">
        <v>324</v>
      </c>
      <c r="B20" s="14" t="s">
        <v>18</v>
      </c>
      <c r="C20" s="15">
        <v>7.63</v>
      </c>
      <c r="D20" s="14">
        <v>1.6</v>
      </c>
      <c r="E20" s="23">
        <f>ROUND(C20*D20,2)</f>
        <v>12.21</v>
      </c>
      <c r="F20" s="16">
        <v>0</v>
      </c>
      <c r="G20" s="23">
        <f>ROUND(E20*F20,2)</f>
        <v>0</v>
      </c>
      <c r="H20" s="23">
        <f>ROUND(E20-G20,2)</f>
        <v>12.21</v>
      </c>
    </row>
    <row r="21" spans="1:8" x14ac:dyDescent="0.3">
      <c r="A21" s="13" t="s">
        <v>24</v>
      </c>
      <c r="C21" s="23"/>
      <c r="E21" s="23"/>
    </row>
    <row r="22" spans="1:8" x14ac:dyDescent="0.3">
      <c r="A22" s="14" t="s">
        <v>25</v>
      </c>
      <c r="B22" s="14" t="s">
        <v>18</v>
      </c>
      <c r="C22" s="15">
        <v>0.25</v>
      </c>
      <c r="D22" s="14">
        <v>64</v>
      </c>
      <c r="E22" s="23">
        <f t="shared" ref="E22:E30" si="0">ROUND(C22*D22,2)</f>
        <v>16</v>
      </c>
      <c r="F22" s="16">
        <v>0</v>
      </c>
      <c r="G22" s="23">
        <f t="shared" ref="G22:G30" si="1">ROUND(E22*F22,2)</f>
        <v>0</v>
      </c>
      <c r="H22" s="23">
        <f t="shared" ref="H22:H30" si="2">ROUND(E22-G22,2)</f>
        <v>16</v>
      </c>
    </row>
    <row r="23" spans="1:8" x14ac:dyDescent="0.3">
      <c r="A23" s="14" t="s">
        <v>138</v>
      </c>
      <c r="B23" s="14" t="s">
        <v>26</v>
      </c>
      <c r="C23" s="15">
        <v>2.72</v>
      </c>
      <c r="D23" s="14">
        <v>2</v>
      </c>
      <c r="E23" s="23">
        <f t="shared" si="0"/>
        <v>5.44</v>
      </c>
      <c r="F23" s="16">
        <v>0</v>
      </c>
      <c r="G23" s="23">
        <f t="shared" si="1"/>
        <v>0</v>
      </c>
      <c r="H23" s="23">
        <f t="shared" si="2"/>
        <v>5.44</v>
      </c>
    </row>
    <row r="24" spans="1:8" x14ac:dyDescent="0.3">
      <c r="A24" s="14" t="s">
        <v>104</v>
      </c>
      <c r="B24" s="14" t="s">
        <v>26</v>
      </c>
      <c r="C24" s="15">
        <v>15.01</v>
      </c>
      <c r="D24" s="14">
        <v>1</v>
      </c>
      <c r="E24" s="23">
        <f t="shared" si="0"/>
        <v>15.01</v>
      </c>
      <c r="F24" s="16">
        <v>0</v>
      </c>
      <c r="G24" s="23">
        <f t="shared" si="1"/>
        <v>0</v>
      </c>
      <c r="H24" s="23">
        <f t="shared" si="2"/>
        <v>15.01</v>
      </c>
    </row>
    <row r="25" spans="1:8" x14ac:dyDescent="0.3">
      <c r="A25" s="14" t="s">
        <v>139</v>
      </c>
      <c r="B25" s="14" t="s">
        <v>18</v>
      </c>
      <c r="C25" s="15">
        <v>3.06</v>
      </c>
      <c r="D25" s="14">
        <v>2</v>
      </c>
      <c r="E25" s="23">
        <f t="shared" si="0"/>
        <v>6.12</v>
      </c>
      <c r="F25" s="16">
        <v>0</v>
      </c>
      <c r="G25" s="23">
        <f t="shared" si="1"/>
        <v>0</v>
      </c>
      <c r="H25" s="23">
        <f t="shared" si="2"/>
        <v>6.12</v>
      </c>
    </row>
    <row r="26" spans="1:8" x14ac:dyDescent="0.3">
      <c r="A26" s="14" t="s">
        <v>140</v>
      </c>
      <c r="B26" s="14" t="s">
        <v>26</v>
      </c>
      <c r="C26" s="15">
        <v>12</v>
      </c>
      <c r="D26" s="14">
        <v>2</v>
      </c>
      <c r="E26" s="23">
        <f t="shared" si="0"/>
        <v>24</v>
      </c>
      <c r="F26" s="16">
        <v>0</v>
      </c>
      <c r="G26" s="23">
        <f t="shared" si="1"/>
        <v>0</v>
      </c>
      <c r="H26" s="23">
        <f t="shared" si="2"/>
        <v>24</v>
      </c>
    </row>
    <row r="27" spans="1:8" x14ac:dyDescent="0.3">
      <c r="A27" s="14" t="s">
        <v>105</v>
      </c>
      <c r="B27" s="14" t="s">
        <v>18</v>
      </c>
      <c r="C27" s="15">
        <v>0.33</v>
      </c>
      <c r="D27" s="14">
        <v>48</v>
      </c>
      <c r="E27" s="23">
        <f t="shared" si="0"/>
        <v>15.84</v>
      </c>
      <c r="F27" s="16">
        <v>0</v>
      </c>
      <c r="G27" s="23">
        <f t="shared" si="1"/>
        <v>0</v>
      </c>
      <c r="H27" s="23">
        <f t="shared" si="2"/>
        <v>15.84</v>
      </c>
    </row>
    <row r="28" spans="1:8" x14ac:dyDescent="0.3">
      <c r="A28" s="14" t="s">
        <v>392</v>
      </c>
      <c r="B28" s="14" t="s">
        <v>26</v>
      </c>
      <c r="C28" s="15">
        <v>5.92</v>
      </c>
      <c r="D28" s="14">
        <v>3.5</v>
      </c>
      <c r="E28" s="23">
        <f t="shared" si="0"/>
        <v>20.72</v>
      </c>
      <c r="F28" s="16">
        <v>0</v>
      </c>
      <c r="G28" s="23">
        <f t="shared" si="1"/>
        <v>0</v>
      </c>
      <c r="H28" s="23">
        <f t="shared" si="2"/>
        <v>20.72</v>
      </c>
    </row>
    <row r="29" spans="1:8" x14ac:dyDescent="0.3">
      <c r="A29" s="14" t="s">
        <v>74</v>
      </c>
      <c r="B29" s="14" t="s">
        <v>26</v>
      </c>
      <c r="C29" s="15">
        <v>10.75</v>
      </c>
      <c r="D29" s="14">
        <v>1</v>
      </c>
      <c r="E29" s="23">
        <f t="shared" si="0"/>
        <v>10.75</v>
      </c>
      <c r="F29" s="16">
        <v>0</v>
      </c>
      <c r="G29" s="23">
        <f t="shared" si="1"/>
        <v>0</v>
      </c>
      <c r="H29" s="23">
        <f t="shared" si="2"/>
        <v>10.75</v>
      </c>
    </row>
    <row r="30" spans="1:8" x14ac:dyDescent="0.3">
      <c r="A30" s="14" t="s">
        <v>422</v>
      </c>
      <c r="B30" s="14" t="s">
        <v>18</v>
      </c>
      <c r="C30" s="15">
        <v>8.76</v>
      </c>
      <c r="D30" s="14">
        <v>1.5</v>
      </c>
      <c r="E30" s="23">
        <f t="shared" si="0"/>
        <v>13.14</v>
      </c>
      <c r="F30" s="16">
        <v>0</v>
      </c>
      <c r="G30" s="23">
        <f t="shared" si="1"/>
        <v>0</v>
      </c>
      <c r="H30" s="23">
        <f t="shared" si="2"/>
        <v>13.14</v>
      </c>
    </row>
    <row r="31" spans="1:8" x14ac:dyDescent="0.3">
      <c r="A31" s="13" t="s">
        <v>27</v>
      </c>
      <c r="C31" s="23"/>
      <c r="E31" s="23"/>
    </row>
    <row r="32" spans="1:8" x14ac:dyDescent="0.3">
      <c r="A32" s="14" t="s">
        <v>141</v>
      </c>
      <c r="B32" s="14" t="s">
        <v>29</v>
      </c>
      <c r="C32" s="15">
        <v>8.25</v>
      </c>
      <c r="D32" s="14">
        <v>0.75</v>
      </c>
      <c r="E32" s="23">
        <f>ROUND(C32*D32,2)</f>
        <v>6.19</v>
      </c>
      <c r="F32" s="16">
        <v>0</v>
      </c>
      <c r="G32" s="23">
        <f>ROUND(E32*F32,2)</f>
        <v>0</v>
      </c>
      <c r="H32" s="23">
        <f>ROUND(E32-G32,2)</f>
        <v>6.19</v>
      </c>
    </row>
    <row r="33" spans="1:8" x14ac:dyDescent="0.3">
      <c r="A33" s="14" t="s">
        <v>142</v>
      </c>
      <c r="B33" s="14" t="s">
        <v>48</v>
      </c>
      <c r="C33" s="15">
        <v>8</v>
      </c>
      <c r="D33" s="14">
        <v>1</v>
      </c>
      <c r="E33" s="23">
        <f>ROUND(C33*D33,2)</f>
        <v>8</v>
      </c>
      <c r="F33" s="16">
        <v>0</v>
      </c>
      <c r="G33" s="23">
        <f>ROUND(E33*F33,2)</f>
        <v>0</v>
      </c>
      <c r="H33" s="23">
        <f>ROUND(E33-G33,2)</f>
        <v>8</v>
      </c>
    </row>
    <row r="34" spans="1:8" x14ac:dyDescent="0.3">
      <c r="A34" s="13" t="s">
        <v>33</v>
      </c>
      <c r="C34" s="23"/>
      <c r="E34" s="23"/>
    </row>
    <row r="35" spans="1:8" x14ac:dyDescent="0.3">
      <c r="A35" s="14" t="s">
        <v>325</v>
      </c>
      <c r="B35" s="14" t="s">
        <v>29</v>
      </c>
      <c r="C35" s="15">
        <v>1.07</v>
      </c>
      <c r="D35" s="14">
        <v>50</v>
      </c>
      <c r="E35" s="23">
        <f>ROUND(C35*D35,2)</f>
        <v>53.5</v>
      </c>
      <c r="F35" s="16">
        <v>0</v>
      </c>
      <c r="G35" s="23">
        <f>ROUND(E35*F35,2)</f>
        <v>0</v>
      </c>
      <c r="H35" s="23">
        <f>ROUND(E35-G35,2)</f>
        <v>53.5</v>
      </c>
    </row>
    <row r="36" spans="1:8" x14ac:dyDescent="0.3">
      <c r="A36" s="13" t="s">
        <v>114</v>
      </c>
      <c r="C36" s="23"/>
      <c r="E36" s="23"/>
    </row>
    <row r="37" spans="1:8" x14ac:dyDescent="0.3">
      <c r="A37" s="14" t="s">
        <v>115</v>
      </c>
      <c r="B37" s="14" t="s">
        <v>26</v>
      </c>
      <c r="C37" s="15">
        <v>3.3</v>
      </c>
      <c r="D37" s="14">
        <v>1</v>
      </c>
      <c r="E37" s="23">
        <f>ROUND(C37*D37,2)</f>
        <v>3.3</v>
      </c>
      <c r="F37" s="16">
        <v>0</v>
      </c>
      <c r="G37" s="23">
        <f>ROUND(E37*F37,2)</f>
        <v>0</v>
      </c>
      <c r="H37" s="23">
        <f>ROUND(E37-G37,2)</f>
        <v>3.3</v>
      </c>
    </row>
    <row r="38" spans="1:8" x14ac:dyDescent="0.3">
      <c r="A38" s="13" t="s">
        <v>61</v>
      </c>
      <c r="C38" s="23"/>
      <c r="E38" s="23"/>
    </row>
    <row r="39" spans="1:8" x14ac:dyDescent="0.3">
      <c r="A39" s="14" t="s">
        <v>62</v>
      </c>
      <c r="B39" s="14" t="s">
        <v>48</v>
      </c>
      <c r="C39" s="15">
        <v>7.5</v>
      </c>
      <c r="D39" s="14">
        <v>1</v>
      </c>
      <c r="E39" s="23">
        <f>ROUND(C39*D39,2)</f>
        <v>7.5</v>
      </c>
      <c r="F39" s="16">
        <v>0</v>
      </c>
      <c r="G39" s="23">
        <f>ROUND(E39*F39,2)</f>
        <v>0</v>
      </c>
      <c r="H39" s="23">
        <f>ROUND(E39-G39,2)</f>
        <v>7.5</v>
      </c>
    </row>
    <row r="40" spans="1:8" x14ac:dyDescent="0.3">
      <c r="A40" s="13" t="s">
        <v>131</v>
      </c>
      <c r="C40" s="23"/>
      <c r="E40" s="23"/>
    </row>
    <row r="41" spans="1:8" x14ac:dyDescent="0.3">
      <c r="A41" s="14" t="s">
        <v>144</v>
      </c>
      <c r="B41" s="14" t="s">
        <v>124</v>
      </c>
      <c r="C41" s="15">
        <v>0.27</v>
      </c>
      <c r="D41" s="14">
        <v>42</v>
      </c>
      <c r="E41" s="23">
        <f>ROUND(C41*D41,2)</f>
        <v>11.34</v>
      </c>
      <c r="F41" s="16">
        <v>0</v>
      </c>
      <c r="G41" s="23">
        <f>ROUND(E41*F41,2)</f>
        <v>0</v>
      </c>
      <c r="H41" s="23">
        <f>ROUND(E41-G41,2)</f>
        <v>11.34</v>
      </c>
    </row>
    <row r="42" spans="1:8" x14ac:dyDescent="0.3">
      <c r="A42" s="13" t="s">
        <v>34</v>
      </c>
      <c r="C42" s="23"/>
      <c r="E42" s="23"/>
    </row>
    <row r="43" spans="1:8" x14ac:dyDescent="0.3">
      <c r="A43" s="14" t="s">
        <v>35</v>
      </c>
      <c r="B43" s="14" t="s">
        <v>36</v>
      </c>
      <c r="C43" s="15">
        <v>65</v>
      </c>
      <c r="D43" s="14">
        <v>0.33300000000000002</v>
      </c>
      <c r="E43" s="23">
        <f>ROUND(C43*D43,2)</f>
        <v>21.65</v>
      </c>
      <c r="F43" s="16">
        <v>0</v>
      </c>
      <c r="G43" s="23">
        <f>ROUND(E43*F43,2)</f>
        <v>0</v>
      </c>
      <c r="H43" s="23">
        <f>ROUND(E43-G43,2)</f>
        <v>21.65</v>
      </c>
    </row>
    <row r="44" spans="1:8" x14ac:dyDescent="0.3">
      <c r="A44" s="13" t="s">
        <v>116</v>
      </c>
      <c r="C44" s="23"/>
      <c r="E44" s="23"/>
    </row>
    <row r="45" spans="1:8" x14ac:dyDescent="0.3">
      <c r="A45" s="14" t="s">
        <v>145</v>
      </c>
      <c r="B45" s="14" t="s">
        <v>48</v>
      </c>
      <c r="C45" s="15">
        <v>6.5</v>
      </c>
      <c r="D45" s="14">
        <v>1</v>
      </c>
      <c r="E45" s="23">
        <f>ROUND(C45*D45,2)</f>
        <v>6.5</v>
      </c>
      <c r="F45" s="16">
        <v>0</v>
      </c>
      <c r="G45" s="23">
        <f>ROUND(E45*F45,2)</f>
        <v>0</v>
      </c>
      <c r="H45" s="23">
        <f>ROUND(E45-G45,2)</f>
        <v>6.5</v>
      </c>
    </row>
    <row r="46" spans="1:8" x14ac:dyDescent="0.3">
      <c r="A46" s="13" t="s">
        <v>146</v>
      </c>
      <c r="C46" s="23"/>
      <c r="E46" s="23"/>
    </row>
    <row r="47" spans="1:8" x14ac:dyDescent="0.3">
      <c r="A47" s="14" t="s">
        <v>147</v>
      </c>
      <c r="B47" s="14" t="s">
        <v>48</v>
      </c>
      <c r="C47" s="15">
        <v>1.55</v>
      </c>
      <c r="D47" s="14">
        <v>1</v>
      </c>
      <c r="E47" s="23">
        <f>ROUND(C47*D47,2)</f>
        <v>1.55</v>
      </c>
      <c r="F47" s="16">
        <v>0</v>
      </c>
      <c r="G47" s="23">
        <f>ROUND(E47*F47,2)</f>
        <v>0</v>
      </c>
      <c r="H47" s="23">
        <f>ROUND(E47-G47,2)</f>
        <v>1.55</v>
      </c>
    </row>
    <row r="48" spans="1:8" x14ac:dyDescent="0.3">
      <c r="A48" s="13" t="s">
        <v>118</v>
      </c>
      <c r="C48" s="23"/>
      <c r="E48" s="23"/>
    </row>
    <row r="49" spans="1:8" x14ac:dyDescent="0.3">
      <c r="A49" s="14" t="s">
        <v>119</v>
      </c>
      <c r="B49" s="14" t="s">
        <v>48</v>
      </c>
      <c r="C49" s="15">
        <v>10</v>
      </c>
      <c r="D49" s="14">
        <v>0.33300000000000002</v>
      </c>
      <c r="E49" s="23">
        <f>ROUND(C49*D49,2)</f>
        <v>3.33</v>
      </c>
      <c r="F49" s="16">
        <v>0</v>
      </c>
      <c r="G49" s="23">
        <f>ROUND(E49*F49,2)</f>
        <v>0</v>
      </c>
      <c r="H49" s="23">
        <f>ROUND(E49-G49,2)</f>
        <v>3.33</v>
      </c>
    </row>
    <row r="50" spans="1:8" x14ac:dyDescent="0.3">
      <c r="A50" s="13" t="s">
        <v>37</v>
      </c>
      <c r="C50" s="23"/>
      <c r="E50" s="23"/>
    </row>
    <row r="51" spans="1:8" x14ac:dyDescent="0.3">
      <c r="A51" s="14" t="s">
        <v>38</v>
      </c>
      <c r="B51" s="14" t="s">
        <v>39</v>
      </c>
      <c r="C51" s="15">
        <v>17.940000000000001</v>
      </c>
      <c r="D51" s="14">
        <v>0.22090000000000001</v>
      </c>
      <c r="E51" s="23">
        <f>ROUND(C51*D51,2)</f>
        <v>3.96</v>
      </c>
      <c r="F51" s="16">
        <v>0</v>
      </c>
      <c r="G51" s="23">
        <f>ROUND(E51*F51,2)</f>
        <v>0</v>
      </c>
      <c r="H51" s="23">
        <f>ROUND(E51-G51,2)</f>
        <v>3.96</v>
      </c>
    </row>
    <row r="52" spans="1:8" x14ac:dyDescent="0.3">
      <c r="A52" s="14" t="s">
        <v>134</v>
      </c>
      <c r="B52" s="14" t="s">
        <v>39</v>
      </c>
      <c r="C52" s="15">
        <v>17.940000000000001</v>
      </c>
      <c r="D52" s="14">
        <v>8.5099999999999995E-2</v>
      </c>
      <c r="E52" s="23">
        <f>ROUND(C52*D52,2)</f>
        <v>1.53</v>
      </c>
      <c r="F52" s="16">
        <v>0</v>
      </c>
      <c r="G52" s="23">
        <f>ROUND(E52*F52,2)</f>
        <v>0</v>
      </c>
      <c r="H52" s="23">
        <f>ROUND(E52-G52,2)</f>
        <v>1.53</v>
      </c>
    </row>
    <row r="53" spans="1:8" x14ac:dyDescent="0.3">
      <c r="A53" s="14" t="s">
        <v>91</v>
      </c>
      <c r="B53" s="14" t="s">
        <v>39</v>
      </c>
      <c r="C53" s="15">
        <v>17.940000000000001</v>
      </c>
      <c r="D53" s="14">
        <v>2.35E-2</v>
      </c>
      <c r="E53" s="23">
        <f>ROUND(C53*D53,2)</f>
        <v>0.42</v>
      </c>
      <c r="F53" s="16">
        <v>0</v>
      </c>
      <c r="G53" s="23">
        <f>ROUND(E53*F53,2)</f>
        <v>0</v>
      </c>
      <c r="H53" s="23">
        <f>ROUND(E53-G53,2)</f>
        <v>0.42</v>
      </c>
    </row>
    <row r="54" spans="1:8" x14ac:dyDescent="0.3">
      <c r="A54" s="13" t="s">
        <v>43</v>
      </c>
      <c r="C54" s="23"/>
      <c r="E54" s="23"/>
    </row>
    <row r="55" spans="1:8" x14ac:dyDescent="0.3">
      <c r="A55" s="14" t="s">
        <v>42</v>
      </c>
      <c r="B55" s="14" t="s">
        <v>39</v>
      </c>
      <c r="C55" s="15">
        <v>9.06</v>
      </c>
      <c r="D55" s="14">
        <v>5.0799999999999998E-2</v>
      </c>
      <c r="E55" s="23">
        <f>ROUND(C55*D55,2)</f>
        <v>0.46</v>
      </c>
      <c r="F55" s="16">
        <v>0</v>
      </c>
      <c r="G55" s="23">
        <f>ROUND(E55*F55,2)</f>
        <v>0</v>
      </c>
      <c r="H55" s="23">
        <f>ROUND(E55-G55,2)</f>
        <v>0.46</v>
      </c>
    </row>
    <row r="56" spans="1:8" x14ac:dyDescent="0.3">
      <c r="A56" s="14" t="s">
        <v>91</v>
      </c>
      <c r="B56" s="14" t="s">
        <v>39</v>
      </c>
      <c r="C56" s="15">
        <v>9.06</v>
      </c>
      <c r="D56" s="14">
        <v>1.18E-2</v>
      </c>
      <c r="E56" s="23">
        <f>ROUND(C56*D56,2)</f>
        <v>0.11</v>
      </c>
      <c r="F56" s="16">
        <v>0</v>
      </c>
      <c r="G56" s="23">
        <f>ROUND(E56*F56,2)</f>
        <v>0</v>
      </c>
      <c r="H56" s="23">
        <f>ROUND(E56-G56,2)</f>
        <v>0.11</v>
      </c>
    </row>
    <row r="57" spans="1:8" x14ac:dyDescent="0.3">
      <c r="A57" s="14" t="s">
        <v>44</v>
      </c>
      <c r="B57" s="14" t="s">
        <v>39</v>
      </c>
      <c r="C57" s="15">
        <v>17.899999999999999</v>
      </c>
      <c r="D57" s="14">
        <v>0.29659999999999997</v>
      </c>
      <c r="E57" s="23">
        <f>ROUND(C57*D57,2)</f>
        <v>5.31</v>
      </c>
      <c r="F57" s="16">
        <v>0</v>
      </c>
      <c r="G57" s="23">
        <f>ROUND(E57*F57,2)</f>
        <v>0</v>
      </c>
      <c r="H57" s="23">
        <f>ROUND(E57-G57,2)</f>
        <v>5.31</v>
      </c>
    </row>
    <row r="58" spans="1:8" x14ac:dyDescent="0.3">
      <c r="A58" s="13" t="s">
        <v>45</v>
      </c>
      <c r="C58" s="23"/>
      <c r="E58" s="23"/>
    </row>
    <row r="59" spans="1:8" x14ac:dyDescent="0.3">
      <c r="A59" s="14" t="s">
        <v>38</v>
      </c>
      <c r="B59" s="14" t="s">
        <v>19</v>
      </c>
      <c r="C59" s="15">
        <v>3.44</v>
      </c>
      <c r="D59" s="14">
        <v>3.4115000000000002</v>
      </c>
      <c r="E59" s="23">
        <f>ROUND(C59*D59,2)</f>
        <v>11.74</v>
      </c>
      <c r="F59" s="16">
        <v>0</v>
      </c>
      <c r="G59" s="23">
        <f>ROUND(E59*F59,2)</f>
        <v>0</v>
      </c>
      <c r="H59" s="23">
        <f>ROUND(E59-G59,2)</f>
        <v>11.74</v>
      </c>
    </row>
    <row r="60" spans="1:8" x14ac:dyDescent="0.3">
      <c r="A60" s="14" t="s">
        <v>134</v>
      </c>
      <c r="B60" s="14" t="s">
        <v>19</v>
      </c>
      <c r="C60" s="15">
        <v>3.44</v>
      </c>
      <c r="D60" s="14">
        <v>1.4244000000000001</v>
      </c>
      <c r="E60" s="23">
        <f>ROUND(C60*D60,2)</f>
        <v>4.9000000000000004</v>
      </c>
      <c r="F60" s="16">
        <v>0</v>
      </c>
      <c r="G60" s="23">
        <f>ROUND(E60*F60,2)</f>
        <v>0</v>
      </c>
      <c r="H60" s="23">
        <f>ROUND(E60-G60,2)</f>
        <v>4.9000000000000004</v>
      </c>
    </row>
    <row r="61" spans="1:8" x14ac:dyDescent="0.3">
      <c r="A61" s="14" t="s">
        <v>91</v>
      </c>
      <c r="B61" s="14" t="s">
        <v>19</v>
      </c>
      <c r="C61" s="15">
        <v>3.44</v>
      </c>
      <c r="D61" s="14">
        <v>0.2994</v>
      </c>
      <c r="E61" s="23">
        <f>ROUND(C61*D61,2)</f>
        <v>1.03</v>
      </c>
      <c r="F61" s="16">
        <v>0</v>
      </c>
      <c r="G61" s="23">
        <f>ROUND(E61*F61,2)</f>
        <v>0</v>
      </c>
      <c r="H61" s="23">
        <f>ROUND(E61-G61,2)</f>
        <v>1.03</v>
      </c>
    </row>
    <row r="62" spans="1:8" x14ac:dyDescent="0.3">
      <c r="A62" s="13" t="s">
        <v>47</v>
      </c>
      <c r="C62" s="23"/>
      <c r="E62" s="23"/>
    </row>
    <row r="63" spans="1:8" x14ac:dyDescent="0.3">
      <c r="A63" s="14" t="s">
        <v>42</v>
      </c>
      <c r="B63" s="14" t="s">
        <v>48</v>
      </c>
      <c r="C63" s="15">
        <v>7.03</v>
      </c>
      <c r="D63" s="14">
        <v>1</v>
      </c>
      <c r="E63" s="23">
        <f>ROUND(C63*D63,2)</f>
        <v>7.03</v>
      </c>
      <c r="F63" s="16">
        <v>0</v>
      </c>
      <c r="G63" s="23">
        <f>ROUND(E63*F63,2)</f>
        <v>0</v>
      </c>
      <c r="H63" s="23">
        <f t="shared" ref="H63:H69" si="3">ROUND(E63-G63,2)</f>
        <v>7.03</v>
      </c>
    </row>
    <row r="64" spans="1:8" x14ac:dyDescent="0.3">
      <c r="A64" s="14" t="s">
        <v>38</v>
      </c>
      <c r="B64" s="14" t="s">
        <v>48</v>
      </c>
      <c r="C64" s="15">
        <v>2.4700000000000002</v>
      </c>
      <c r="D64" s="14">
        <v>1</v>
      </c>
      <c r="E64" s="23">
        <f>ROUND(C64*D64,2)</f>
        <v>2.4700000000000002</v>
      </c>
      <c r="F64" s="16">
        <v>0</v>
      </c>
      <c r="G64" s="23">
        <f>ROUND(E64*F64,2)</f>
        <v>0</v>
      </c>
      <c r="H64" s="23">
        <f t="shared" si="3"/>
        <v>2.4700000000000002</v>
      </c>
    </row>
    <row r="65" spans="1:8" x14ac:dyDescent="0.3">
      <c r="A65" s="14" t="s">
        <v>134</v>
      </c>
      <c r="B65" s="14" t="s">
        <v>48</v>
      </c>
      <c r="C65" s="15">
        <v>4.7</v>
      </c>
      <c r="D65" s="14">
        <v>1</v>
      </c>
      <c r="E65" s="23">
        <f>ROUND(C65*D65,2)</f>
        <v>4.7</v>
      </c>
      <c r="F65" s="16">
        <v>0</v>
      </c>
      <c r="G65" s="23">
        <f>ROUND(E65*F65,2)</f>
        <v>0</v>
      </c>
      <c r="H65" s="23">
        <f t="shared" si="3"/>
        <v>4.7</v>
      </c>
    </row>
    <row r="66" spans="1:8" x14ac:dyDescent="0.3">
      <c r="A66" s="14" t="s">
        <v>91</v>
      </c>
      <c r="B66" s="14" t="s">
        <v>48</v>
      </c>
      <c r="C66" s="15">
        <v>0.42</v>
      </c>
      <c r="D66" s="14">
        <v>1</v>
      </c>
      <c r="E66" s="23">
        <f>ROUND(C66*D66,2)</f>
        <v>0.42</v>
      </c>
      <c r="F66" s="16">
        <v>0</v>
      </c>
      <c r="G66" s="23">
        <f>ROUND(E66*F66,2)</f>
        <v>0</v>
      </c>
      <c r="H66" s="23">
        <f t="shared" si="3"/>
        <v>0.42</v>
      </c>
    </row>
    <row r="67" spans="1:8" x14ac:dyDescent="0.3">
      <c r="A67" s="9" t="s">
        <v>49</v>
      </c>
      <c r="B67" s="9" t="s">
        <v>48</v>
      </c>
      <c r="C67" s="10">
        <v>21.1</v>
      </c>
      <c r="D67" s="9">
        <v>1</v>
      </c>
      <c r="E67" s="22">
        <f>ROUND(C67*D67,2)</f>
        <v>21.1</v>
      </c>
      <c r="F67" s="11">
        <v>0</v>
      </c>
      <c r="G67" s="22">
        <f>ROUND(E67*F67,2)</f>
        <v>0</v>
      </c>
      <c r="H67" s="22">
        <f t="shared" si="3"/>
        <v>21.1</v>
      </c>
    </row>
    <row r="68" spans="1:8" x14ac:dyDescent="0.3">
      <c r="A68" s="7" t="s">
        <v>50</v>
      </c>
      <c r="C68" s="23"/>
      <c r="E68" s="23">
        <f>SUM(E12:E67)</f>
        <v>452.45999999999992</v>
      </c>
      <c r="G68" s="12">
        <f>SUM(G12:G67)</f>
        <v>0</v>
      </c>
      <c r="H68" s="12">
        <f t="shared" si="3"/>
        <v>452.46</v>
      </c>
    </row>
    <row r="69" spans="1:8" x14ac:dyDescent="0.3">
      <c r="A69" s="7" t="s">
        <v>51</v>
      </c>
      <c r="C69" s="23"/>
      <c r="E69" s="23">
        <f>+E8-E68</f>
        <v>267.54000000000008</v>
      </c>
      <c r="G69" s="12">
        <f>+G8-G68</f>
        <v>0</v>
      </c>
      <c r="H69" s="12">
        <f t="shared" si="3"/>
        <v>267.54000000000002</v>
      </c>
    </row>
    <row r="70" spans="1:8" x14ac:dyDescent="0.3">
      <c r="A70" t="s">
        <v>12</v>
      </c>
      <c r="C70" s="23"/>
      <c r="E70" s="23"/>
    </row>
    <row r="71" spans="1:8" x14ac:dyDescent="0.3">
      <c r="A71" s="7" t="s">
        <v>52</v>
      </c>
      <c r="C71" s="23"/>
      <c r="E71" s="23"/>
    </row>
    <row r="72" spans="1:8" x14ac:dyDescent="0.3">
      <c r="A72" s="14" t="s">
        <v>42</v>
      </c>
      <c r="B72" s="14" t="s">
        <v>48</v>
      </c>
      <c r="C72" s="15">
        <v>18.850000000000001</v>
      </c>
      <c r="D72" s="14">
        <v>1</v>
      </c>
      <c r="E72" s="23">
        <f>ROUND(C72*D72,2)</f>
        <v>18.850000000000001</v>
      </c>
      <c r="F72" s="16">
        <v>0</v>
      </c>
      <c r="G72" s="23">
        <f>ROUND(E72*F72,2)</f>
        <v>0</v>
      </c>
      <c r="H72" s="23">
        <f t="shared" ref="H72:H78" si="4">ROUND(E72-G72,2)</f>
        <v>18.850000000000001</v>
      </c>
    </row>
    <row r="73" spans="1:8" x14ac:dyDescent="0.3">
      <c r="A73" s="14" t="s">
        <v>38</v>
      </c>
      <c r="B73" s="14" t="s">
        <v>48</v>
      </c>
      <c r="C73" s="15">
        <v>19.07</v>
      </c>
      <c r="D73" s="14">
        <v>1</v>
      </c>
      <c r="E73" s="23">
        <f>ROUND(C73*D73,2)</f>
        <v>19.07</v>
      </c>
      <c r="F73" s="16">
        <v>0</v>
      </c>
      <c r="G73" s="23">
        <f>ROUND(E73*F73,2)</f>
        <v>0</v>
      </c>
      <c r="H73" s="23">
        <f t="shared" si="4"/>
        <v>19.07</v>
      </c>
    </row>
    <row r="74" spans="1:8" x14ac:dyDescent="0.3">
      <c r="A74" s="14" t="s">
        <v>134</v>
      </c>
      <c r="B74" s="14" t="s">
        <v>48</v>
      </c>
      <c r="C74" s="15">
        <v>22.51</v>
      </c>
      <c r="D74" s="14">
        <v>1</v>
      </c>
      <c r="E74" s="23">
        <f>ROUND(C74*D74,2)</f>
        <v>22.51</v>
      </c>
      <c r="F74" s="16">
        <v>0</v>
      </c>
      <c r="G74" s="23">
        <f>ROUND(E74*F74,2)</f>
        <v>0</v>
      </c>
      <c r="H74" s="23">
        <f t="shared" si="4"/>
        <v>22.51</v>
      </c>
    </row>
    <row r="75" spans="1:8" x14ac:dyDescent="0.3">
      <c r="A75" s="9" t="s">
        <v>91</v>
      </c>
      <c r="B75" s="9" t="s">
        <v>48</v>
      </c>
      <c r="C75" s="10">
        <v>3.32</v>
      </c>
      <c r="D75" s="9">
        <v>1</v>
      </c>
      <c r="E75" s="22">
        <f>ROUND(C75*D75,2)</f>
        <v>3.32</v>
      </c>
      <c r="F75" s="11">
        <v>0</v>
      </c>
      <c r="G75" s="22">
        <f>ROUND(E75*F75,2)</f>
        <v>0</v>
      </c>
      <c r="H75" s="22">
        <f t="shared" si="4"/>
        <v>3.32</v>
      </c>
    </row>
    <row r="76" spans="1:8" x14ac:dyDescent="0.3">
      <c r="A76" s="7" t="s">
        <v>53</v>
      </c>
      <c r="C76" s="23"/>
      <c r="E76" s="23">
        <f>SUM(E72:E75)</f>
        <v>63.750000000000007</v>
      </c>
      <c r="G76" s="12">
        <f>SUM(G72:G75)</f>
        <v>0</v>
      </c>
      <c r="H76" s="12">
        <f t="shared" si="4"/>
        <v>63.75</v>
      </c>
    </row>
    <row r="77" spans="1:8" x14ac:dyDescent="0.3">
      <c r="A77" s="7" t="s">
        <v>54</v>
      </c>
      <c r="C77" s="23"/>
      <c r="E77" s="23">
        <f>+E68+E76</f>
        <v>516.20999999999992</v>
      </c>
      <c r="G77" s="12">
        <f>+G68+G76</f>
        <v>0</v>
      </c>
      <c r="H77" s="12">
        <f t="shared" si="4"/>
        <v>516.21</v>
      </c>
    </row>
    <row r="78" spans="1:8" x14ac:dyDescent="0.3">
      <c r="A78" s="7" t="s">
        <v>55</v>
      </c>
      <c r="C78" s="23"/>
      <c r="E78" s="23">
        <f>+E8-E77</f>
        <v>203.79000000000008</v>
      </c>
      <c r="G78" s="12">
        <f>+G8-G77</f>
        <v>0</v>
      </c>
      <c r="H78" s="12">
        <f t="shared" si="4"/>
        <v>203.79</v>
      </c>
    </row>
    <row r="79" spans="1:8" x14ac:dyDescent="0.3">
      <c r="A79" t="s">
        <v>120</v>
      </c>
      <c r="C79" s="23"/>
      <c r="E79" s="23"/>
    </row>
    <row r="80" spans="1:8" x14ac:dyDescent="0.3">
      <c r="A80" t="s">
        <v>425</v>
      </c>
      <c r="C80" s="23"/>
      <c r="E80" s="23"/>
    </row>
    <row r="81" spans="1:5" x14ac:dyDescent="0.3">
      <c r="C81" s="23"/>
      <c r="E81" s="23"/>
    </row>
    <row r="82" spans="1:5" x14ac:dyDescent="0.3">
      <c r="A82" s="7" t="s">
        <v>121</v>
      </c>
      <c r="C82" s="23"/>
      <c r="E82" s="23"/>
    </row>
    <row r="83" spans="1:5" x14ac:dyDescent="0.3">
      <c r="A83" s="7" t="s">
        <v>122</v>
      </c>
      <c r="C83" s="23"/>
      <c r="E83" s="23"/>
    </row>
    <row r="84" spans="1:5" x14ac:dyDescent="0.3">
      <c r="C84" s="23"/>
      <c r="E84" s="23"/>
    </row>
    <row r="85" spans="1:5" x14ac:dyDescent="0.3">
      <c r="C85" s="23"/>
      <c r="E85" s="23"/>
    </row>
    <row r="86" spans="1:5" x14ac:dyDescent="0.3">
      <c r="C86" s="23"/>
      <c r="E86" s="23"/>
    </row>
    <row r="87" spans="1:5" x14ac:dyDescent="0.3">
      <c r="C87" s="23"/>
      <c r="E87" s="23"/>
    </row>
    <row r="88" spans="1:5" x14ac:dyDescent="0.3">
      <c r="C88" s="23"/>
      <c r="E88" s="23"/>
    </row>
    <row r="89" spans="1:5" x14ac:dyDescent="0.3">
      <c r="C89" s="23"/>
      <c r="E89" s="23"/>
    </row>
    <row r="90" spans="1:5" x14ac:dyDescent="0.3">
      <c r="C90" s="23"/>
      <c r="E90" s="23"/>
    </row>
    <row r="91" spans="1:5" x14ac:dyDescent="0.3">
      <c r="C91" s="23"/>
      <c r="E91" s="23"/>
    </row>
    <row r="92" spans="1:5" x14ac:dyDescent="0.3">
      <c r="C92" s="23"/>
      <c r="E92" s="23"/>
    </row>
    <row r="93" spans="1:5" x14ac:dyDescent="0.3">
      <c r="C93" s="23"/>
      <c r="E93" s="23"/>
    </row>
    <row r="94" spans="1:5" x14ac:dyDescent="0.3">
      <c r="C94" s="23"/>
      <c r="E94" s="23"/>
    </row>
    <row r="95" spans="1:5" x14ac:dyDescent="0.3">
      <c r="C95" s="23"/>
      <c r="E95" s="23"/>
    </row>
    <row r="96" spans="1:5" x14ac:dyDescent="0.3">
      <c r="C96" s="23"/>
      <c r="E96" s="23"/>
    </row>
    <row r="97" spans="1:8" x14ac:dyDescent="0.3">
      <c r="C97" s="23"/>
      <c r="E97" s="23"/>
    </row>
    <row r="98" spans="1:8" x14ac:dyDescent="0.3">
      <c r="A98" t="str" cm="1">
        <f t="array" aca="1" ref="A98" ca="1">MID(CELL("filename",A1),FIND("]",CELL("filename",A1))+1,256)</f>
        <v>soy1</v>
      </c>
      <c r="C98" s="23"/>
      <c r="E98" s="23"/>
    </row>
    <row r="99" spans="1:8" x14ac:dyDescent="0.3">
      <c r="A99" s="7" t="s">
        <v>50</v>
      </c>
      <c r="E99" s="25">
        <f>VLOOKUP(A99,$A$1:$H$98,5,FALSE)</f>
        <v>452.45999999999992</v>
      </c>
    </row>
    <row r="100" spans="1:8" x14ac:dyDescent="0.3">
      <c r="A100" s="7" t="s">
        <v>293</v>
      </c>
      <c r="E100" s="25">
        <f>VLOOKUP(A100,$A$1:$H$98,5,FALSE)</f>
        <v>63.750000000000007</v>
      </c>
    </row>
    <row r="101" spans="1:8" x14ac:dyDescent="0.3">
      <c r="A101" s="7" t="s">
        <v>294</v>
      </c>
      <c r="E101" s="25">
        <f t="shared" ref="E101:E102" si="5">VLOOKUP(A101,$A$1:$H$98,5,FALSE)</f>
        <v>516.20999999999992</v>
      </c>
    </row>
    <row r="102" spans="1:8" x14ac:dyDescent="0.3">
      <c r="A102" s="7" t="s">
        <v>55</v>
      </c>
      <c r="E102" s="25">
        <f t="shared" si="5"/>
        <v>203.79000000000008</v>
      </c>
    </row>
    <row r="104" spans="1:8" x14ac:dyDescent="0.3">
      <c r="A104" s="21" t="s">
        <v>255</v>
      </c>
    </row>
    <row r="105" spans="1:8" x14ac:dyDescent="0.3">
      <c r="A105" s="25">
        <f>E102</f>
        <v>203.79000000000008</v>
      </c>
      <c r="B105" s="25">
        <f ca="1">C105-Calculator!$B$16</f>
        <v>11.099999999999998</v>
      </c>
      <c r="C105" s="25">
        <f ca="1">D105-Calculator!$B$16</f>
        <v>11.399999999999999</v>
      </c>
      <c r="D105" s="25">
        <f ca="1">E105-Calculator!$B$16</f>
        <v>11.7</v>
      </c>
      <c r="E105" s="25" cm="1">
        <f t="array" aca="1" ref="E105" ca="1">IF(MID(CELL("filename",A1),FIND("]",CELL("filename",A1))+1,256)=Calculator!AR2,Calculator!B15,C7)</f>
        <v>12</v>
      </c>
      <c r="F105" s="25">
        <f ca="1">E105+Calculator!$B$16</f>
        <v>12.3</v>
      </c>
      <c r="G105" s="25">
        <f ca="1">F105+Calculator!$B$16</f>
        <v>12.600000000000001</v>
      </c>
      <c r="H105" s="25">
        <f ca="1">G105+Calculator!$B$16</f>
        <v>12.900000000000002</v>
      </c>
    </row>
    <row r="106" spans="1:8" x14ac:dyDescent="0.3">
      <c r="A106">
        <f ca="1">A107-Calculator!$B$12</f>
        <v>45</v>
      </c>
      <c r="B106">
        <f t="dataTable" ref="B106:H112" dt2D="1" dtr="1" r1="C7" r2="D7" ca="1"/>
        <v>-16.709999999999923</v>
      </c>
      <c r="C106">
        <v>-43.709999999999923</v>
      </c>
      <c r="D106">
        <v>-57.209999999999923</v>
      </c>
      <c r="E106">
        <v>-57.209999999999923</v>
      </c>
      <c r="F106">
        <v>-43.709999999999923</v>
      </c>
      <c r="G106">
        <v>-16.709999999999923</v>
      </c>
      <c r="H106">
        <v>23.790000000000077</v>
      </c>
    </row>
    <row r="107" spans="1:8" x14ac:dyDescent="0.3">
      <c r="A107">
        <f ca="1">A108-Calculator!$B$12</f>
        <v>50</v>
      </c>
      <c r="B107">
        <v>-127.70999999999992</v>
      </c>
      <c r="C107">
        <v>-148.70999999999992</v>
      </c>
      <c r="D107">
        <v>-159.20999999999992</v>
      </c>
      <c r="E107">
        <v>-159.20999999999992</v>
      </c>
      <c r="F107">
        <v>-148.70999999999992</v>
      </c>
      <c r="G107">
        <v>-127.70999999999992</v>
      </c>
      <c r="H107">
        <v>-96.209999999999923</v>
      </c>
    </row>
    <row r="108" spans="1:8" x14ac:dyDescent="0.3">
      <c r="A108">
        <f ca="1">A109-Calculator!$B$12</f>
        <v>55</v>
      </c>
      <c r="B108">
        <v>-183.20999999999992</v>
      </c>
      <c r="C108">
        <v>-201.20999999999992</v>
      </c>
      <c r="D108">
        <v>-210.20999999999992</v>
      </c>
      <c r="E108">
        <v>-210.20999999999992</v>
      </c>
      <c r="F108">
        <v>-201.20999999999992</v>
      </c>
      <c r="G108">
        <v>-183.20999999999992</v>
      </c>
      <c r="H108">
        <v>-156.20999999999992</v>
      </c>
    </row>
    <row r="109" spans="1:8" x14ac:dyDescent="0.3">
      <c r="A109" cm="1">
        <f t="array" aca="1" ref="A109" ca="1">IF(MID(CELL("filename",A1),FIND("]",CELL("filename",A1))+1,256)=Calculator!AR2,Calculator!B11,D7)</f>
        <v>60</v>
      </c>
      <c r="B109">
        <v>-183.20999999999992</v>
      </c>
      <c r="C109">
        <v>-201.20999999999992</v>
      </c>
      <c r="D109">
        <v>-210.20999999999992</v>
      </c>
      <c r="E109">
        <v>-210.20999999999992</v>
      </c>
      <c r="F109">
        <v>-201.20999999999992</v>
      </c>
      <c r="G109">
        <v>-183.20999999999992</v>
      </c>
      <c r="H109">
        <v>-156.20999999999992</v>
      </c>
    </row>
    <row r="110" spans="1:8" x14ac:dyDescent="0.3">
      <c r="A110">
        <f ca="1">A109+Calculator!$B$12</f>
        <v>65</v>
      </c>
      <c r="B110">
        <v>-127.70999999999992</v>
      </c>
      <c r="C110">
        <v>-148.70999999999992</v>
      </c>
      <c r="D110">
        <v>-159.20999999999992</v>
      </c>
      <c r="E110">
        <v>-159.20999999999992</v>
      </c>
      <c r="F110">
        <v>-148.70999999999992</v>
      </c>
      <c r="G110">
        <v>-127.70999999999992</v>
      </c>
      <c r="H110">
        <v>-96.209999999999923</v>
      </c>
    </row>
    <row r="111" spans="1:8" x14ac:dyDescent="0.3">
      <c r="A111">
        <f ca="1">A110+Calculator!$B$12</f>
        <v>70</v>
      </c>
      <c r="B111">
        <v>-16.709999999999923</v>
      </c>
      <c r="C111">
        <v>-43.709999999999923</v>
      </c>
      <c r="D111">
        <v>-57.209999999999923</v>
      </c>
      <c r="E111">
        <v>-57.209999999999923</v>
      </c>
      <c r="F111">
        <v>-43.709999999999923</v>
      </c>
      <c r="G111">
        <v>-16.709999999999923</v>
      </c>
      <c r="H111">
        <v>23.790000000000077</v>
      </c>
    </row>
    <row r="112" spans="1:8" x14ac:dyDescent="0.3">
      <c r="A112">
        <f ca="1">A111+Calculator!$B$12</f>
        <v>75</v>
      </c>
      <c r="B112">
        <v>149.79000000000008</v>
      </c>
      <c r="C112">
        <v>113.79000000000008</v>
      </c>
      <c r="D112">
        <v>95.790000000000077</v>
      </c>
      <c r="E112">
        <v>95.790000000000077</v>
      </c>
      <c r="F112">
        <v>113.79000000000008</v>
      </c>
      <c r="G112">
        <v>149.79000000000008</v>
      </c>
      <c r="H112">
        <v>203.79000000000008</v>
      </c>
    </row>
    <row r="115" spans="1:8" x14ac:dyDescent="0.3">
      <c r="A115" s="21" t="s">
        <v>256</v>
      </c>
    </row>
    <row r="116" spans="1:8" x14ac:dyDescent="0.3">
      <c r="A116" s="25">
        <f>E102</f>
        <v>203.79000000000008</v>
      </c>
      <c r="B116" s="25">
        <f ca="1">C116-Calculator!$B$29</f>
        <v>11.700000000000001</v>
      </c>
      <c r="C116" s="25">
        <f ca="1">D116-Calculator!$B$29</f>
        <v>11.8</v>
      </c>
      <c r="D116" s="25">
        <f ca="1">E116-Calculator!$B$29</f>
        <v>11.9</v>
      </c>
      <c r="E116" s="25" cm="1">
        <f t="array" aca="1" ref="E116" ca="1">IF(MID(CELL("filename",A1),FIND("]",CELL("filename",A1))+1,256)=Calculator!AS2,Calculator!B28,C7)</f>
        <v>12</v>
      </c>
      <c r="F116" s="25">
        <f ca="1">E116+Calculator!$B$29</f>
        <v>12.1</v>
      </c>
      <c r="G116" s="25">
        <f ca="1">F116+Calculator!$B$29</f>
        <v>12.2</v>
      </c>
      <c r="H116" s="25">
        <f ca="1">G116+Calculator!$B$29</f>
        <v>12.299999999999999</v>
      </c>
    </row>
    <row r="117" spans="1:8" x14ac:dyDescent="0.3">
      <c r="A117">
        <f ca="1">A118-Calculator!$B$25</f>
        <v>45</v>
      </c>
      <c r="B117">
        <f t="dataTable" ref="B117:H123" dt2D="1" dtr="1" r1="C7" r2="D7" ca="1"/>
        <v>10.290000000000077</v>
      </c>
      <c r="C117">
        <v>1.2900000000000773</v>
      </c>
      <c r="D117">
        <v>-3.2099999999999227</v>
      </c>
      <c r="E117">
        <v>-3.2099999999999227</v>
      </c>
      <c r="F117">
        <v>1.2900000000000773</v>
      </c>
      <c r="G117">
        <v>10.290000000000077</v>
      </c>
      <c r="H117">
        <v>23.790000000000077</v>
      </c>
    </row>
    <row r="118" spans="1:8" x14ac:dyDescent="0.3">
      <c r="A118">
        <f ca="1">A119-Calculator!$B$25</f>
        <v>50</v>
      </c>
      <c r="B118">
        <v>-106.70999999999992</v>
      </c>
      <c r="C118">
        <v>-113.70999999999992</v>
      </c>
      <c r="D118">
        <v>-117.20999999999992</v>
      </c>
      <c r="E118">
        <v>-117.20999999999992</v>
      </c>
      <c r="F118">
        <v>-113.70999999999992</v>
      </c>
      <c r="G118">
        <v>-106.70999999999992</v>
      </c>
      <c r="H118">
        <v>-96.209999999999923</v>
      </c>
    </row>
    <row r="119" spans="1:8" x14ac:dyDescent="0.3">
      <c r="A119">
        <f ca="1">A120-Calculator!$B$25</f>
        <v>55</v>
      </c>
      <c r="B119">
        <v>-165.20999999999992</v>
      </c>
      <c r="C119">
        <v>-171.20999999999992</v>
      </c>
      <c r="D119">
        <v>-174.20999999999992</v>
      </c>
      <c r="E119">
        <v>-174.20999999999992</v>
      </c>
      <c r="F119">
        <v>-171.20999999999992</v>
      </c>
      <c r="G119">
        <v>-165.20999999999992</v>
      </c>
      <c r="H119">
        <v>-156.20999999999992</v>
      </c>
    </row>
    <row r="120" spans="1:8" x14ac:dyDescent="0.3">
      <c r="A120" cm="1">
        <f t="array" aca="1" ref="A120" ca="1">IF(MID(CELL("filename",A1),FIND("]",CELL("filename",A1))+1,256)=Calculator!AS2,Calculator!B24,D7)</f>
        <v>60</v>
      </c>
      <c r="B120">
        <v>-165.20999999999992</v>
      </c>
      <c r="C120">
        <v>-171.20999999999992</v>
      </c>
      <c r="D120">
        <v>-174.20999999999992</v>
      </c>
      <c r="E120">
        <v>-174.20999999999992</v>
      </c>
      <c r="F120">
        <v>-171.20999999999992</v>
      </c>
      <c r="G120">
        <v>-165.20999999999992</v>
      </c>
      <c r="H120">
        <v>-156.20999999999992</v>
      </c>
    </row>
    <row r="121" spans="1:8" x14ac:dyDescent="0.3">
      <c r="A121">
        <f ca="1">A120+Calculator!$B$25</f>
        <v>65</v>
      </c>
      <c r="B121">
        <v>-106.70999999999992</v>
      </c>
      <c r="C121">
        <v>-113.70999999999992</v>
      </c>
      <c r="D121">
        <v>-117.20999999999992</v>
      </c>
      <c r="E121">
        <v>-117.20999999999992</v>
      </c>
      <c r="F121">
        <v>-113.70999999999992</v>
      </c>
      <c r="G121">
        <v>-106.70999999999992</v>
      </c>
      <c r="H121">
        <v>-96.209999999999923</v>
      </c>
    </row>
    <row r="122" spans="1:8" x14ac:dyDescent="0.3">
      <c r="A122">
        <f ca="1">A121+Calculator!$B$25</f>
        <v>70</v>
      </c>
      <c r="B122">
        <v>10.290000000000077</v>
      </c>
      <c r="C122">
        <v>1.2900000000000773</v>
      </c>
      <c r="D122">
        <v>-3.2099999999999227</v>
      </c>
      <c r="E122">
        <v>-3.2099999999999227</v>
      </c>
      <c r="F122">
        <v>1.2900000000000773</v>
      </c>
      <c r="G122">
        <v>10.290000000000077</v>
      </c>
      <c r="H122">
        <v>23.790000000000077</v>
      </c>
    </row>
    <row r="123" spans="1:8" x14ac:dyDescent="0.3">
      <c r="A123">
        <f ca="1">A122+Calculator!$B$25</f>
        <v>75</v>
      </c>
      <c r="B123">
        <v>185.79000000000008</v>
      </c>
      <c r="C123">
        <v>173.79000000000008</v>
      </c>
      <c r="D123">
        <v>167.79000000000008</v>
      </c>
      <c r="E123">
        <v>167.79000000000008</v>
      </c>
      <c r="F123">
        <v>173.79000000000008</v>
      </c>
      <c r="G123">
        <v>185.79000000000008</v>
      </c>
      <c r="H123">
        <v>203.79000000000008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90421-08E5-47FA-BFF5-F0DB6A725073}">
  <dimension ref="A1:H123"/>
  <sheetViews>
    <sheetView topLeftCell="A100" workbookViewId="0">
      <selection activeCell="A120" sqref="A120"/>
    </sheetView>
  </sheetViews>
  <sheetFormatPr defaultRowHeight="14.4" x14ac:dyDescent="0.3"/>
  <cols>
    <col min="1" max="1" width="25.6640625" customWidth="1"/>
  </cols>
  <sheetData>
    <row r="1" spans="1:8" x14ac:dyDescent="0.3">
      <c r="A1" s="80" t="s">
        <v>101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402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460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10</v>
      </c>
      <c r="B7" s="9" t="s">
        <v>124</v>
      </c>
      <c r="C7" s="28">
        <f>IF(Calculator!B7="Soybeans",Calculator!B15,IF(Calculator!B20="Soybeans",Calculator!B28,13.66))</f>
        <v>12</v>
      </c>
      <c r="D7" s="29">
        <f>IF(Calculator!B7="Soybeans",Calculator!B11,IF(Calculator!B20="Soybeans",Calculator!B24,42))</f>
        <v>60</v>
      </c>
      <c r="E7" s="22">
        <f>ROUND(C7*D7,2)</f>
        <v>720</v>
      </c>
      <c r="F7" s="11">
        <v>0</v>
      </c>
      <c r="G7" s="22">
        <f>ROUND(E7*F7,2)</f>
        <v>0</v>
      </c>
      <c r="H7" s="22">
        <f>ROUND(E7-G7,2)</f>
        <v>720</v>
      </c>
    </row>
    <row r="8" spans="1:8" x14ac:dyDescent="0.3">
      <c r="A8" s="7" t="s">
        <v>11</v>
      </c>
      <c r="C8" s="23"/>
      <c r="E8" s="23">
        <f>SUM(E7:E7)</f>
        <v>720</v>
      </c>
      <c r="G8" s="12">
        <f>SUM(G7:G7)</f>
        <v>0</v>
      </c>
      <c r="H8" s="12">
        <f>ROUND(E8-G8,2)</f>
        <v>720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5</v>
      </c>
      <c r="E12" s="23">
        <f>ROUND(C12*D12,2)</f>
        <v>40.549999999999997</v>
      </c>
      <c r="F12" s="16">
        <v>0</v>
      </c>
      <c r="G12" s="23">
        <f>ROUND(E12*F12,2)</f>
        <v>0</v>
      </c>
      <c r="H12" s="23">
        <f>ROUND(E12-G12,2)</f>
        <v>40.549999999999997</v>
      </c>
    </row>
    <row r="13" spans="1:8" x14ac:dyDescent="0.3">
      <c r="A13" s="13" t="s">
        <v>17</v>
      </c>
      <c r="C13" s="23"/>
      <c r="E13" s="23"/>
    </row>
    <row r="14" spans="1:8" x14ac:dyDescent="0.3">
      <c r="A14" s="14" t="s">
        <v>136</v>
      </c>
      <c r="B14" s="14" t="s">
        <v>18</v>
      </c>
      <c r="C14" s="15">
        <v>0.33</v>
      </c>
      <c r="D14" s="14">
        <v>16</v>
      </c>
      <c r="E14" s="23">
        <f>ROUND(C14*D14,2)</f>
        <v>5.28</v>
      </c>
      <c r="F14" s="16">
        <v>0</v>
      </c>
      <c r="G14" s="23">
        <f>ROUND(E14*F14,2)</f>
        <v>0</v>
      </c>
      <c r="H14" s="23">
        <f>ROUND(E14-G14,2)</f>
        <v>5.28</v>
      </c>
    </row>
    <row r="15" spans="1:8" x14ac:dyDescent="0.3">
      <c r="A15" s="14" t="s">
        <v>137</v>
      </c>
      <c r="B15" s="14" t="s">
        <v>19</v>
      </c>
      <c r="C15" s="15">
        <v>8.61</v>
      </c>
      <c r="D15" s="14">
        <v>0.6</v>
      </c>
      <c r="E15" s="23">
        <f>ROUND(C15*D15,2)</f>
        <v>5.17</v>
      </c>
      <c r="F15" s="16">
        <v>0</v>
      </c>
      <c r="G15" s="23">
        <f>ROUND(E15*F15,2)</f>
        <v>0</v>
      </c>
      <c r="H15" s="23">
        <f>ROUND(E15-G15,2)</f>
        <v>5.17</v>
      </c>
    </row>
    <row r="16" spans="1:8" x14ac:dyDescent="0.3">
      <c r="A16" s="13" t="s">
        <v>20</v>
      </c>
      <c r="C16" s="23"/>
      <c r="E16" s="23"/>
    </row>
    <row r="17" spans="1:8" x14ac:dyDescent="0.3">
      <c r="A17" s="14" t="s">
        <v>125</v>
      </c>
      <c r="B17" s="14" t="s">
        <v>21</v>
      </c>
      <c r="C17" s="15">
        <v>39.25</v>
      </c>
      <c r="D17" s="14">
        <v>0.87</v>
      </c>
      <c r="E17" s="23">
        <f>ROUND(C17*D17,2)</f>
        <v>34.15</v>
      </c>
      <c r="F17" s="16">
        <v>0</v>
      </c>
      <c r="G17" s="23">
        <f>ROUND(E17*F17,2)</f>
        <v>0</v>
      </c>
      <c r="H17" s="23">
        <f>ROUND(E17-G17,2)</f>
        <v>34.15</v>
      </c>
    </row>
    <row r="18" spans="1:8" x14ac:dyDescent="0.3">
      <c r="A18" s="14" t="s">
        <v>22</v>
      </c>
      <c r="B18" s="14" t="s">
        <v>21</v>
      </c>
      <c r="C18" s="15">
        <v>36.200000000000003</v>
      </c>
      <c r="D18" s="14">
        <v>1.33</v>
      </c>
      <c r="E18" s="23">
        <f>ROUND(C18*D18,2)</f>
        <v>48.15</v>
      </c>
      <c r="F18" s="16">
        <v>0</v>
      </c>
      <c r="G18" s="23">
        <f>ROUND(E18*F18,2)</f>
        <v>0</v>
      </c>
      <c r="H18" s="23">
        <f>ROUND(E18-G18,2)</f>
        <v>48.15</v>
      </c>
    </row>
    <row r="19" spans="1:8" x14ac:dyDescent="0.3">
      <c r="A19" s="13" t="s">
        <v>23</v>
      </c>
      <c r="C19" s="23"/>
      <c r="E19" s="23"/>
    </row>
    <row r="20" spans="1:8" x14ac:dyDescent="0.3">
      <c r="A20" s="14" t="s">
        <v>324</v>
      </c>
      <c r="B20" s="14" t="s">
        <v>18</v>
      </c>
      <c r="C20" s="15">
        <v>7.63</v>
      </c>
      <c r="D20" s="14">
        <v>1.6</v>
      </c>
      <c r="E20" s="23">
        <f>ROUND(C20*D20,2)</f>
        <v>12.21</v>
      </c>
      <c r="F20" s="16">
        <v>0</v>
      </c>
      <c r="G20" s="23">
        <f>ROUND(E20*F20,2)</f>
        <v>0</v>
      </c>
      <c r="H20" s="23">
        <f>ROUND(E20-G20,2)</f>
        <v>12.21</v>
      </c>
    </row>
    <row r="21" spans="1:8" x14ac:dyDescent="0.3">
      <c r="A21" s="14" t="s">
        <v>326</v>
      </c>
      <c r="B21" s="14" t="s">
        <v>18</v>
      </c>
      <c r="C21" s="15">
        <v>6.09</v>
      </c>
      <c r="D21" s="14">
        <v>13.7</v>
      </c>
      <c r="E21" s="23">
        <f>ROUND(C21*D21,2)</f>
        <v>83.43</v>
      </c>
      <c r="F21" s="16">
        <v>0</v>
      </c>
      <c r="G21" s="23">
        <f>ROUND(E21*F21,2)</f>
        <v>0</v>
      </c>
      <c r="H21" s="23">
        <f>ROUND(E21-G21,2)</f>
        <v>83.43</v>
      </c>
    </row>
    <row r="22" spans="1:8" x14ac:dyDescent="0.3">
      <c r="A22" s="13" t="s">
        <v>24</v>
      </c>
      <c r="C22" s="23"/>
      <c r="E22" s="23"/>
    </row>
    <row r="23" spans="1:8" x14ac:dyDescent="0.3">
      <c r="A23" s="14" t="s">
        <v>25</v>
      </c>
      <c r="B23" s="14" t="s">
        <v>18</v>
      </c>
      <c r="C23" s="15">
        <v>0.25</v>
      </c>
      <c r="D23" s="14">
        <v>64</v>
      </c>
      <c r="E23" s="23">
        <f t="shared" ref="E23:E31" si="0">ROUND(C23*D23,2)</f>
        <v>16</v>
      </c>
      <c r="F23" s="16">
        <v>0</v>
      </c>
      <c r="G23" s="23">
        <f t="shared" ref="G23:G31" si="1">ROUND(E23*F23,2)</f>
        <v>0</v>
      </c>
      <c r="H23" s="23">
        <f t="shared" ref="H23:H31" si="2">ROUND(E23-G23,2)</f>
        <v>16</v>
      </c>
    </row>
    <row r="24" spans="1:8" x14ac:dyDescent="0.3">
      <c r="A24" s="14" t="s">
        <v>138</v>
      </c>
      <c r="B24" s="14" t="s">
        <v>26</v>
      </c>
      <c r="C24" s="15">
        <v>2.72</v>
      </c>
      <c r="D24" s="14">
        <v>2</v>
      </c>
      <c r="E24" s="23">
        <f t="shared" si="0"/>
        <v>5.44</v>
      </c>
      <c r="F24" s="16">
        <v>0</v>
      </c>
      <c r="G24" s="23">
        <f t="shared" si="1"/>
        <v>0</v>
      </c>
      <c r="H24" s="23">
        <f t="shared" si="2"/>
        <v>5.44</v>
      </c>
    </row>
    <row r="25" spans="1:8" x14ac:dyDescent="0.3">
      <c r="A25" s="14" t="s">
        <v>104</v>
      </c>
      <c r="B25" s="14" t="s">
        <v>26</v>
      </c>
      <c r="C25" s="15">
        <v>15.01</v>
      </c>
      <c r="D25" s="14">
        <v>1</v>
      </c>
      <c r="E25" s="23">
        <f t="shared" si="0"/>
        <v>15.01</v>
      </c>
      <c r="F25" s="16">
        <v>0</v>
      </c>
      <c r="G25" s="23">
        <f t="shared" si="1"/>
        <v>0</v>
      </c>
      <c r="H25" s="23">
        <f t="shared" si="2"/>
        <v>15.01</v>
      </c>
    </row>
    <row r="26" spans="1:8" x14ac:dyDescent="0.3">
      <c r="A26" s="14" t="s">
        <v>139</v>
      </c>
      <c r="B26" s="14" t="s">
        <v>18</v>
      </c>
      <c r="C26" s="15">
        <v>3.06</v>
      </c>
      <c r="D26" s="14">
        <v>2</v>
      </c>
      <c r="E26" s="23">
        <f t="shared" si="0"/>
        <v>6.12</v>
      </c>
      <c r="F26" s="16">
        <v>0</v>
      </c>
      <c r="G26" s="23">
        <f t="shared" si="1"/>
        <v>0</v>
      </c>
      <c r="H26" s="23">
        <f t="shared" si="2"/>
        <v>6.12</v>
      </c>
    </row>
    <row r="27" spans="1:8" x14ac:dyDescent="0.3">
      <c r="A27" s="14" t="s">
        <v>140</v>
      </c>
      <c r="B27" s="14" t="s">
        <v>26</v>
      </c>
      <c r="C27" s="15">
        <v>12</v>
      </c>
      <c r="D27" s="14">
        <v>2</v>
      </c>
      <c r="E27" s="23">
        <f t="shared" si="0"/>
        <v>24</v>
      </c>
      <c r="F27" s="16">
        <v>0</v>
      </c>
      <c r="G27" s="23">
        <f t="shared" si="1"/>
        <v>0</v>
      </c>
      <c r="H27" s="23">
        <f t="shared" si="2"/>
        <v>24</v>
      </c>
    </row>
    <row r="28" spans="1:8" x14ac:dyDescent="0.3">
      <c r="A28" s="14" t="s">
        <v>105</v>
      </c>
      <c r="B28" s="14" t="s">
        <v>18</v>
      </c>
      <c r="C28" s="15">
        <v>0.33</v>
      </c>
      <c r="D28" s="14">
        <v>48</v>
      </c>
      <c r="E28" s="23">
        <f t="shared" si="0"/>
        <v>15.84</v>
      </c>
      <c r="F28" s="16">
        <v>0</v>
      </c>
      <c r="G28" s="23">
        <f t="shared" si="1"/>
        <v>0</v>
      </c>
      <c r="H28" s="23">
        <f t="shared" si="2"/>
        <v>15.84</v>
      </c>
    </row>
    <row r="29" spans="1:8" x14ac:dyDescent="0.3">
      <c r="A29" s="14" t="s">
        <v>392</v>
      </c>
      <c r="B29" s="14" t="s">
        <v>26</v>
      </c>
      <c r="C29" s="15">
        <v>5.92</v>
      </c>
      <c r="D29" s="14">
        <v>3.5</v>
      </c>
      <c r="E29" s="23">
        <f t="shared" si="0"/>
        <v>20.72</v>
      </c>
      <c r="F29" s="16">
        <v>0</v>
      </c>
      <c r="G29" s="23">
        <f t="shared" si="1"/>
        <v>0</v>
      </c>
      <c r="H29" s="23">
        <f t="shared" si="2"/>
        <v>20.72</v>
      </c>
    </row>
    <row r="30" spans="1:8" x14ac:dyDescent="0.3">
      <c r="A30" s="14" t="s">
        <v>74</v>
      </c>
      <c r="B30" s="14" t="s">
        <v>26</v>
      </c>
      <c r="C30" s="15">
        <v>10.75</v>
      </c>
      <c r="D30" s="14">
        <v>1</v>
      </c>
      <c r="E30" s="23">
        <f t="shared" si="0"/>
        <v>10.75</v>
      </c>
      <c r="F30" s="16">
        <v>0</v>
      </c>
      <c r="G30" s="23">
        <f t="shared" si="1"/>
        <v>0</v>
      </c>
      <c r="H30" s="23">
        <f t="shared" si="2"/>
        <v>10.75</v>
      </c>
    </row>
    <row r="31" spans="1:8" x14ac:dyDescent="0.3">
      <c r="A31" s="14" t="s">
        <v>422</v>
      </c>
      <c r="B31" s="14" t="s">
        <v>18</v>
      </c>
      <c r="C31" s="15">
        <v>8.76</v>
      </c>
      <c r="D31" s="14">
        <v>1.5</v>
      </c>
      <c r="E31" s="23">
        <f t="shared" si="0"/>
        <v>13.14</v>
      </c>
      <c r="F31" s="16">
        <v>0</v>
      </c>
      <c r="G31" s="23">
        <f t="shared" si="1"/>
        <v>0</v>
      </c>
      <c r="H31" s="23">
        <f t="shared" si="2"/>
        <v>13.14</v>
      </c>
    </row>
    <row r="32" spans="1:8" x14ac:dyDescent="0.3">
      <c r="A32" s="13" t="s">
        <v>27</v>
      </c>
      <c r="C32" s="23"/>
      <c r="E32" s="23"/>
    </row>
    <row r="33" spans="1:8" x14ac:dyDescent="0.3">
      <c r="A33" s="14" t="s">
        <v>141</v>
      </c>
      <c r="B33" s="14" t="s">
        <v>29</v>
      </c>
      <c r="C33" s="15">
        <v>8.25</v>
      </c>
      <c r="D33" s="14">
        <v>0.75</v>
      </c>
      <c r="E33" s="23">
        <f>ROUND(C33*D33,2)</f>
        <v>6.19</v>
      </c>
      <c r="F33" s="16">
        <v>0</v>
      </c>
      <c r="G33" s="23">
        <f>ROUND(E33*F33,2)</f>
        <v>0</v>
      </c>
      <c r="H33" s="23">
        <f>ROUND(E33-G33,2)</f>
        <v>6.19</v>
      </c>
    </row>
    <row r="34" spans="1:8" x14ac:dyDescent="0.3">
      <c r="A34" s="14" t="s">
        <v>142</v>
      </c>
      <c r="B34" s="14" t="s">
        <v>48</v>
      </c>
      <c r="C34" s="15">
        <v>8</v>
      </c>
      <c r="D34" s="14">
        <v>1</v>
      </c>
      <c r="E34" s="23">
        <f>ROUND(C34*D34,2)</f>
        <v>8</v>
      </c>
      <c r="F34" s="16">
        <v>0</v>
      </c>
      <c r="G34" s="23">
        <f>ROUND(E34*F34,2)</f>
        <v>0</v>
      </c>
      <c r="H34" s="23">
        <f>ROUND(E34-G34,2)</f>
        <v>8</v>
      </c>
    </row>
    <row r="35" spans="1:8" x14ac:dyDescent="0.3">
      <c r="A35" s="13" t="s">
        <v>30</v>
      </c>
      <c r="C35" s="23"/>
      <c r="E35" s="23"/>
    </row>
    <row r="36" spans="1:8" x14ac:dyDescent="0.3">
      <c r="A36" s="14" t="s">
        <v>31</v>
      </c>
      <c r="B36" s="14" t="s">
        <v>32</v>
      </c>
      <c r="C36" s="15">
        <v>0.24</v>
      </c>
      <c r="D36" s="14">
        <v>33</v>
      </c>
      <c r="E36" s="23">
        <f>ROUND(C36*D36,2)</f>
        <v>7.92</v>
      </c>
      <c r="F36" s="16">
        <v>0</v>
      </c>
      <c r="G36" s="23">
        <f>ROUND(E36*F36,2)</f>
        <v>0</v>
      </c>
      <c r="H36" s="23">
        <f>ROUND(E36-G36,2)</f>
        <v>7.92</v>
      </c>
    </row>
    <row r="37" spans="1:8" x14ac:dyDescent="0.3">
      <c r="A37" s="13" t="s">
        <v>33</v>
      </c>
      <c r="C37" s="23"/>
      <c r="E37" s="23"/>
    </row>
    <row r="38" spans="1:8" x14ac:dyDescent="0.3">
      <c r="A38" s="14" t="s">
        <v>325</v>
      </c>
      <c r="B38" s="14" t="s">
        <v>29</v>
      </c>
      <c r="C38" s="15">
        <v>1.07</v>
      </c>
      <c r="D38" s="14">
        <v>50</v>
      </c>
      <c r="E38" s="23">
        <f>ROUND(C38*D38,2)</f>
        <v>53.5</v>
      </c>
      <c r="F38" s="16">
        <v>0</v>
      </c>
      <c r="G38" s="23">
        <f>ROUND(E38*F38,2)</f>
        <v>0</v>
      </c>
      <c r="H38" s="23">
        <f>ROUND(E38-G38,2)</f>
        <v>53.5</v>
      </c>
    </row>
    <row r="39" spans="1:8" x14ac:dyDescent="0.3">
      <c r="A39" s="13" t="s">
        <v>114</v>
      </c>
      <c r="C39" s="23"/>
      <c r="E39" s="23"/>
    </row>
    <row r="40" spans="1:8" x14ac:dyDescent="0.3">
      <c r="A40" s="14" t="s">
        <v>115</v>
      </c>
      <c r="B40" s="14" t="s">
        <v>26</v>
      </c>
      <c r="C40" s="15">
        <v>3.3</v>
      </c>
      <c r="D40" s="14">
        <v>1.1000000000000001</v>
      </c>
      <c r="E40" s="23">
        <f>ROUND(C40*D40,2)</f>
        <v>3.63</v>
      </c>
      <c r="F40" s="16">
        <v>0</v>
      </c>
      <c r="G40" s="23">
        <f>ROUND(E40*F40,2)</f>
        <v>0</v>
      </c>
      <c r="H40" s="23">
        <f>ROUND(E40-G40,2)</f>
        <v>3.63</v>
      </c>
    </row>
    <row r="41" spans="1:8" x14ac:dyDescent="0.3">
      <c r="A41" s="13" t="s">
        <v>61</v>
      </c>
      <c r="C41" s="23"/>
      <c r="E41" s="23"/>
    </row>
    <row r="42" spans="1:8" x14ac:dyDescent="0.3">
      <c r="A42" s="14" t="s">
        <v>62</v>
      </c>
      <c r="B42" s="14" t="s">
        <v>48</v>
      </c>
      <c r="C42" s="15">
        <v>7.5</v>
      </c>
      <c r="D42" s="14">
        <v>1</v>
      </c>
      <c r="E42" s="23">
        <f>ROUND(C42*D42,2)</f>
        <v>7.5</v>
      </c>
      <c r="F42" s="16">
        <v>0</v>
      </c>
      <c r="G42" s="23">
        <f>ROUND(E42*F42,2)</f>
        <v>0</v>
      </c>
      <c r="H42" s="23">
        <f>ROUND(E42-G42,2)</f>
        <v>7.5</v>
      </c>
    </row>
    <row r="43" spans="1:8" x14ac:dyDescent="0.3">
      <c r="A43" s="13" t="s">
        <v>131</v>
      </c>
      <c r="C43" s="23"/>
      <c r="E43" s="23"/>
    </row>
    <row r="44" spans="1:8" x14ac:dyDescent="0.3">
      <c r="A44" s="14" t="s">
        <v>144</v>
      </c>
      <c r="B44" s="14" t="s">
        <v>124</v>
      </c>
      <c r="C44" s="15">
        <v>0.27</v>
      </c>
      <c r="D44" s="14">
        <f>D7</f>
        <v>60</v>
      </c>
      <c r="E44" s="23">
        <f>ROUND(C44*D44,2)</f>
        <v>16.2</v>
      </c>
      <c r="F44" s="16">
        <v>0</v>
      </c>
      <c r="G44" s="23">
        <f>ROUND(E44*F44,2)</f>
        <v>0</v>
      </c>
      <c r="H44" s="23">
        <f>ROUND(E44-G44,2)</f>
        <v>16.2</v>
      </c>
    </row>
    <row r="45" spans="1:8" x14ac:dyDescent="0.3">
      <c r="A45" s="13" t="s">
        <v>34</v>
      </c>
      <c r="C45" s="23"/>
      <c r="E45" s="23"/>
    </row>
    <row r="46" spans="1:8" x14ac:dyDescent="0.3">
      <c r="A46" s="14" t="s">
        <v>35</v>
      </c>
      <c r="B46" s="14" t="s">
        <v>36</v>
      </c>
      <c r="C46" s="15">
        <v>65</v>
      </c>
      <c r="D46" s="14">
        <v>0.33300000000000002</v>
      </c>
      <c r="E46" s="23">
        <f>ROUND(C46*D46,2)</f>
        <v>21.65</v>
      </c>
      <c r="F46" s="16">
        <v>0</v>
      </c>
      <c r="G46" s="23">
        <f>ROUND(E46*F46,2)</f>
        <v>0</v>
      </c>
      <c r="H46" s="23">
        <f>ROUND(E46-G46,2)</f>
        <v>21.65</v>
      </c>
    </row>
    <row r="47" spans="1:8" x14ac:dyDescent="0.3">
      <c r="A47" s="13" t="s">
        <v>116</v>
      </c>
      <c r="C47" s="23"/>
      <c r="E47" s="23"/>
    </row>
    <row r="48" spans="1:8" x14ac:dyDescent="0.3">
      <c r="A48" s="14" t="s">
        <v>145</v>
      </c>
      <c r="B48" s="14" t="s">
        <v>48</v>
      </c>
      <c r="C48" s="15">
        <v>6.5</v>
      </c>
      <c r="D48" s="14">
        <v>1</v>
      </c>
      <c r="E48" s="23">
        <f>ROUND(C48*D48,2)</f>
        <v>6.5</v>
      </c>
      <c r="F48" s="16">
        <v>0</v>
      </c>
      <c r="G48" s="23">
        <f>ROUND(E48*F48,2)</f>
        <v>0</v>
      </c>
      <c r="H48" s="23">
        <f>ROUND(E48-G48,2)</f>
        <v>6.5</v>
      </c>
    </row>
    <row r="49" spans="1:8" x14ac:dyDescent="0.3">
      <c r="A49" s="13" t="s">
        <v>146</v>
      </c>
      <c r="C49" s="23"/>
      <c r="E49" s="23"/>
    </row>
    <row r="50" spans="1:8" x14ac:dyDescent="0.3">
      <c r="A50" s="14" t="s">
        <v>147</v>
      </c>
      <c r="B50" s="14" t="s">
        <v>48</v>
      </c>
      <c r="C50" s="15">
        <v>1.55</v>
      </c>
      <c r="D50" s="14">
        <v>1</v>
      </c>
      <c r="E50" s="23">
        <f>ROUND(C50*D50,2)</f>
        <v>1.55</v>
      </c>
      <c r="F50" s="16">
        <v>0</v>
      </c>
      <c r="G50" s="23">
        <f>ROUND(E50*F50,2)</f>
        <v>0</v>
      </c>
      <c r="H50" s="23">
        <f>ROUND(E50-G50,2)</f>
        <v>1.55</v>
      </c>
    </row>
    <row r="51" spans="1:8" x14ac:dyDescent="0.3">
      <c r="A51" s="13" t="s">
        <v>118</v>
      </c>
      <c r="C51" s="23"/>
      <c r="E51" s="23"/>
    </row>
    <row r="52" spans="1:8" x14ac:dyDescent="0.3">
      <c r="A52" s="14" t="s">
        <v>119</v>
      </c>
      <c r="B52" s="14" t="s">
        <v>48</v>
      </c>
      <c r="C52" s="15">
        <v>10</v>
      </c>
      <c r="D52" s="14">
        <v>0.33300000000000002</v>
      </c>
      <c r="E52" s="23">
        <f>ROUND(C52*D52,2)</f>
        <v>3.33</v>
      </c>
      <c r="F52" s="16">
        <v>0</v>
      </c>
      <c r="G52" s="23">
        <f>ROUND(E52*F52,2)</f>
        <v>0</v>
      </c>
      <c r="H52" s="23">
        <f>ROUND(E52-G52,2)</f>
        <v>3.33</v>
      </c>
    </row>
    <row r="53" spans="1:8" x14ac:dyDescent="0.3">
      <c r="A53" s="13" t="s">
        <v>37</v>
      </c>
      <c r="C53" s="23"/>
      <c r="E53" s="23"/>
    </row>
    <row r="54" spans="1:8" x14ac:dyDescent="0.3">
      <c r="A54" s="14" t="s">
        <v>38</v>
      </c>
      <c r="B54" s="14" t="s">
        <v>39</v>
      </c>
      <c r="C54" s="15">
        <v>17.940000000000001</v>
      </c>
      <c r="D54" s="14">
        <v>0.36009999999999998</v>
      </c>
      <c r="E54" s="23">
        <f>ROUND(C54*D54,2)</f>
        <v>6.46</v>
      </c>
      <c r="F54" s="16">
        <v>0</v>
      </c>
      <c r="G54" s="23">
        <f>ROUND(E54*F54,2)</f>
        <v>0</v>
      </c>
      <c r="H54" s="23">
        <f>ROUND(E54-G54,2)</f>
        <v>6.46</v>
      </c>
    </row>
    <row r="55" spans="1:8" x14ac:dyDescent="0.3">
      <c r="A55" s="14" t="s">
        <v>134</v>
      </c>
      <c r="B55" s="14" t="s">
        <v>39</v>
      </c>
      <c r="C55" s="15">
        <v>17.940000000000001</v>
      </c>
      <c r="D55" s="14">
        <v>8.5099999999999995E-2</v>
      </c>
      <c r="E55" s="23">
        <f>ROUND(C55*D55,2)</f>
        <v>1.53</v>
      </c>
      <c r="F55" s="16">
        <v>0</v>
      </c>
      <c r="G55" s="23">
        <f>ROUND(E55*F55,2)</f>
        <v>0</v>
      </c>
      <c r="H55" s="23">
        <f>ROUND(E55-G55,2)</f>
        <v>1.53</v>
      </c>
    </row>
    <row r="56" spans="1:8" x14ac:dyDescent="0.3">
      <c r="A56" s="14" t="s">
        <v>91</v>
      </c>
      <c r="B56" s="14" t="s">
        <v>39</v>
      </c>
      <c r="C56" s="15">
        <v>17.940000000000001</v>
      </c>
      <c r="D56" s="14">
        <v>2.35E-2</v>
      </c>
      <c r="E56" s="23">
        <f>ROUND(C56*D56,2)</f>
        <v>0.42</v>
      </c>
      <c r="F56" s="16">
        <v>0</v>
      </c>
      <c r="G56" s="23">
        <f>ROUND(E56*F56,2)</f>
        <v>0</v>
      </c>
      <c r="H56" s="23">
        <f>ROUND(E56-G56,2)</f>
        <v>0.42</v>
      </c>
    </row>
    <row r="57" spans="1:8" x14ac:dyDescent="0.3">
      <c r="A57" s="13" t="s">
        <v>40</v>
      </c>
      <c r="C57" s="23"/>
      <c r="E57" s="23"/>
    </row>
    <row r="58" spans="1:8" x14ac:dyDescent="0.3">
      <c r="A58" s="14" t="s">
        <v>41</v>
      </c>
      <c r="B58" s="14" t="s">
        <v>39</v>
      </c>
      <c r="C58" s="15">
        <v>9.06</v>
      </c>
      <c r="D58" s="14">
        <v>0.3</v>
      </c>
      <c r="E58" s="23">
        <f>ROUND(C58*D58,2)</f>
        <v>2.72</v>
      </c>
      <c r="F58" s="16">
        <v>0</v>
      </c>
      <c r="G58" s="23">
        <f>ROUND(E58*F58,2)</f>
        <v>0</v>
      </c>
      <c r="H58" s="23">
        <f>ROUND(E58-G58,2)</f>
        <v>2.72</v>
      </c>
    </row>
    <row r="59" spans="1:8" x14ac:dyDescent="0.3">
      <c r="A59" s="14" t="s">
        <v>42</v>
      </c>
      <c r="B59" s="14" t="s">
        <v>39</v>
      </c>
      <c r="C59" s="15">
        <v>9.06</v>
      </c>
      <c r="D59" s="14">
        <v>6.25E-2</v>
      </c>
      <c r="E59" s="23">
        <f>ROUND(C59*D59,2)</f>
        <v>0.56999999999999995</v>
      </c>
      <c r="F59" s="16">
        <v>0</v>
      </c>
      <c r="G59" s="23">
        <f>ROUND(E59*F59,2)</f>
        <v>0</v>
      </c>
      <c r="H59" s="23">
        <f>ROUND(E59-G59,2)</f>
        <v>0.56999999999999995</v>
      </c>
    </row>
    <row r="60" spans="1:8" x14ac:dyDescent="0.3">
      <c r="A60" s="13" t="s">
        <v>43</v>
      </c>
      <c r="C60" s="23"/>
      <c r="E60" s="23"/>
    </row>
    <row r="61" spans="1:8" x14ac:dyDescent="0.3">
      <c r="A61" s="14" t="s">
        <v>42</v>
      </c>
      <c r="B61" s="14" t="s">
        <v>39</v>
      </c>
      <c r="C61" s="15">
        <v>9.06</v>
      </c>
      <c r="D61" s="14">
        <v>5.0799999999999998E-2</v>
      </c>
      <c r="E61" s="23">
        <f>ROUND(C61*D61,2)</f>
        <v>0.46</v>
      </c>
      <c r="F61" s="16">
        <v>0</v>
      </c>
      <c r="G61" s="23">
        <f>ROUND(E61*F61,2)</f>
        <v>0</v>
      </c>
      <c r="H61" s="23">
        <f>ROUND(E61-G61,2)</f>
        <v>0.46</v>
      </c>
    </row>
    <row r="62" spans="1:8" x14ac:dyDescent="0.3">
      <c r="A62" s="14" t="s">
        <v>91</v>
      </c>
      <c r="B62" s="14" t="s">
        <v>39</v>
      </c>
      <c r="C62" s="15">
        <v>9.06</v>
      </c>
      <c r="D62" s="14">
        <v>1.18E-2</v>
      </c>
      <c r="E62" s="23">
        <f>ROUND(C62*D62,2)</f>
        <v>0.11</v>
      </c>
      <c r="F62" s="16">
        <v>0</v>
      </c>
      <c r="G62" s="23">
        <f>ROUND(E62*F62,2)</f>
        <v>0</v>
      </c>
      <c r="H62" s="23">
        <f>ROUND(E62-G62,2)</f>
        <v>0.11</v>
      </c>
    </row>
    <row r="63" spans="1:8" x14ac:dyDescent="0.3">
      <c r="A63" s="14" t="s">
        <v>44</v>
      </c>
      <c r="B63" s="14" t="s">
        <v>39</v>
      </c>
      <c r="C63" s="15">
        <v>17.91</v>
      </c>
      <c r="D63" s="14">
        <v>0.35120000000000001</v>
      </c>
      <c r="E63" s="23">
        <f>ROUND(C63*D63,2)</f>
        <v>6.29</v>
      </c>
      <c r="F63" s="16">
        <v>0</v>
      </c>
      <c r="G63" s="23">
        <f>ROUND(E63*F63,2)</f>
        <v>0</v>
      </c>
      <c r="H63" s="23">
        <f>ROUND(E63-G63,2)</f>
        <v>6.29</v>
      </c>
    </row>
    <row r="64" spans="1:8" x14ac:dyDescent="0.3">
      <c r="A64" s="13" t="s">
        <v>45</v>
      </c>
      <c r="C64" s="23"/>
      <c r="E64" s="23"/>
    </row>
    <row r="65" spans="1:8" x14ac:dyDescent="0.3">
      <c r="A65" s="14" t="s">
        <v>38</v>
      </c>
      <c r="B65" s="14" t="s">
        <v>19</v>
      </c>
      <c r="C65" s="15">
        <v>3.44</v>
      </c>
      <c r="D65" s="14">
        <v>5.0744999999999996</v>
      </c>
      <c r="E65" s="23">
        <f>ROUND(C65*D65,2)</f>
        <v>17.46</v>
      </c>
      <c r="F65" s="16">
        <v>0</v>
      </c>
      <c r="G65" s="23">
        <f>ROUND(E65*F65,2)</f>
        <v>0</v>
      </c>
      <c r="H65" s="23">
        <f>ROUND(E65-G65,2)</f>
        <v>17.46</v>
      </c>
    </row>
    <row r="66" spans="1:8" x14ac:dyDescent="0.3">
      <c r="A66" s="14" t="s">
        <v>134</v>
      </c>
      <c r="B66" s="14" t="s">
        <v>19</v>
      </c>
      <c r="C66" s="15">
        <v>3.44</v>
      </c>
      <c r="D66" s="14">
        <v>1.4244000000000001</v>
      </c>
      <c r="E66" s="23">
        <f>ROUND(C66*D66,2)</f>
        <v>4.9000000000000004</v>
      </c>
      <c r="F66" s="16">
        <v>0</v>
      </c>
      <c r="G66" s="23">
        <f>ROUND(E66*F66,2)</f>
        <v>0</v>
      </c>
      <c r="H66" s="23">
        <f>ROUND(E66-G66,2)</f>
        <v>4.9000000000000004</v>
      </c>
    </row>
    <row r="67" spans="1:8" x14ac:dyDescent="0.3">
      <c r="A67" s="14" t="s">
        <v>91</v>
      </c>
      <c r="B67" s="14" t="s">
        <v>19</v>
      </c>
      <c r="C67" s="15">
        <v>3.44</v>
      </c>
      <c r="D67" s="14">
        <v>0.2994</v>
      </c>
      <c r="E67" s="23">
        <f>ROUND(C67*D67,2)</f>
        <v>1.03</v>
      </c>
      <c r="F67" s="16">
        <v>0</v>
      </c>
      <c r="G67" s="23">
        <f>ROUND(E67*F67,2)</f>
        <v>0</v>
      </c>
      <c r="H67" s="23">
        <f>ROUND(E67-G67,2)</f>
        <v>1.03</v>
      </c>
    </row>
    <row r="68" spans="1:8" x14ac:dyDescent="0.3">
      <c r="A68" s="14" t="s">
        <v>46</v>
      </c>
      <c r="B68" s="14" t="s">
        <v>19</v>
      </c>
      <c r="C68" s="15">
        <v>3.44</v>
      </c>
      <c r="D68" s="14">
        <v>7.3316999999999997</v>
      </c>
      <c r="E68" s="23">
        <f>ROUND(C68*D68,2)</f>
        <v>25.22</v>
      </c>
      <c r="F68" s="16">
        <v>0</v>
      </c>
      <c r="G68" s="23">
        <f>ROUND(E68*F68,2)</f>
        <v>0</v>
      </c>
      <c r="H68" s="23">
        <f>ROUND(E68-G68,2)</f>
        <v>25.22</v>
      </c>
    </row>
    <row r="69" spans="1:8" x14ac:dyDescent="0.3">
      <c r="A69" s="13" t="s">
        <v>47</v>
      </c>
      <c r="C69" s="23"/>
      <c r="E69" s="23"/>
    </row>
    <row r="70" spans="1:8" x14ac:dyDescent="0.3">
      <c r="A70" s="14" t="s">
        <v>42</v>
      </c>
      <c r="B70" s="14" t="s">
        <v>48</v>
      </c>
      <c r="C70" s="15">
        <v>8.14</v>
      </c>
      <c r="D70" s="14">
        <v>1</v>
      </c>
      <c r="E70" s="23">
        <f t="shared" ref="E70:E75" si="3">ROUND(C70*D70,2)</f>
        <v>8.14</v>
      </c>
      <c r="F70" s="16">
        <v>0</v>
      </c>
      <c r="G70" s="23">
        <f t="shared" ref="G70:G75" si="4">ROUND(E70*F70,2)</f>
        <v>0</v>
      </c>
      <c r="H70" s="23">
        <f t="shared" ref="H70:H77" si="5">ROUND(E70-G70,2)</f>
        <v>8.14</v>
      </c>
    </row>
    <row r="71" spans="1:8" x14ac:dyDescent="0.3">
      <c r="A71" s="14" t="s">
        <v>38</v>
      </c>
      <c r="B71" s="14" t="s">
        <v>48</v>
      </c>
      <c r="C71" s="15">
        <v>3.7</v>
      </c>
      <c r="D71" s="14">
        <v>1</v>
      </c>
      <c r="E71" s="23">
        <f t="shared" si="3"/>
        <v>3.7</v>
      </c>
      <c r="F71" s="16">
        <v>0</v>
      </c>
      <c r="G71" s="23">
        <f t="shared" si="4"/>
        <v>0</v>
      </c>
      <c r="H71" s="23">
        <f t="shared" si="5"/>
        <v>3.7</v>
      </c>
    </row>
    <row r="72" spans="1:8" x14ac:dyDescent="0.3">
      <c r="A72" s="14" t="s">
        <v>134</v>
      </c>
      <c r="B72" s="14" t="s">
        <v>48</v>
      </c>
      <c r="C72" s="15">
        <v>4.7</v>
      </c>
      <c r="D72" s="14">
        <v>1</v>
      </c>
      <c r="E72" s="23">
        <f t="shared" si="3"/>
        <v>4.7</v>
      </c>
      <c r="F72" s="16">
        <v>0</v>
      </c>
      <c r="G72" s="23">
        <f t="shared" si="4"/>
        <v>0</v>
      </c>
      <c r="H72" s="23">
        <f t="shared" si="5"/>
        <v>4.7</v>
      </c>
    </row>
    <row r="73" spans="1:8" x14ac:dyDescent="0.3">
      <c r="A73" s="14" t="s">
        <v>91</v>
      </c>
      <c r="B73" s="14" t="s">
        <v>48</v>
      </c>
      <c r="C73" s="15">
        <v>0.42</v>
      </c>
      <c r="D73" s="14">
        <v>1</v>
      </c>
      <c r="E73" s="23">
        <f t="shared" si="3"/>
        <v>0.42</v>
      </c>
      <c r="F73" s="16">
        <v>0</v>
      </c>
      <c r="G73" s="23">
        <f t="shared" si="4"/>
        <v>0</v>
      </c>
      <c r="H73" s="23">
        <f t="shared" si="5"/>
        <v>0.42</v>
      </c>
    </row>
    <row r="74" spans="1:8" x14ac:dyDescent="0.3">
      <c r="A74" s="14" t="s">
        <v>46</v>
      </c>
      <c r="B74" s="14" t="s">
        <v>48</v>
      </c>
      <c r="C74" s="15">
        <v>7.16</v>
      </c>
      <c r="D74" s="14">
        <v>1</v>
      </c>
      <c r="E74" s="23">
        <f t="shared" si="3"/>
        <v>7.16</v>
      </c>
      <c r="F74" s="16">
        <v>0</v>
      </c>
      <c r="G74" s="23">
        <f t="shared" si="4"/>
        <v>0</v>
      </c>
      <c r="H74" s="23">
        <f t="shared" si="5"/>
        <v>7.16</v>
      </c>
    </row>
    <row r="75" spans="1:8" x14ac:dyDescent="0.3">
      <c r="A75" s="9" t="s">
        <v>49</v>
      </c>
      <c r="B75" s="9" t="s">
        <v>48</v>
      </c>
      <c r="C75" s="10">
        <v>24.95</v>
      </c>
      <c r="D75" s="9">
        <v>1</v>
      </c>
      <c r="E75" s="22">
        <f t="shared" si="3"/>
        <v>24.95</v>
      </c>
      <c r="F75" s="11">
        <v>0</v>
      </c>
      <c r="G75" s="22">
        <f t="shared" si="4"/>
        <v>0</v>
      </c>
      <c r="H75" s="22">
        <f t="shared" si="5"/>
        <v>24.95</v>
      </c>
    </row>
    <row r="76" spans="1:8" x14ac:dyDescent="0.3">
      <c r="A76" s="7" t="s">
        <v>50</v>
      </c>
      <c r="C76" s="23"/>
      <c r="E76" s="23">
        <f>SUM(E12:E75)</f>
        <v>608.17000000000007</v>
      </c>
      <c r="G76" s="12">
        <f>SUM(G12:G75)</f>
        <v>0</v>
      </c>
      <c r="H76" s="12">
        <f t="shared" si="5"/>
        <v>608.16999999999996</v>
      </c>
    </row>
    <row r="77" spans="1:8" x14ac:dyDescent="0.3">
      <c r="A77" s="7" t="s">
        <v>51</v>
      </c>
      <c r="C77" s="23"/>
      <c r="E77" s="23">
        <f>+E8-E76</f>
        <v>111.82999999999993</v>
      </c>
      <c r="G77" s="12">
        <f>+G8-G76</f>
        <v>0</v>
      </c>
      <c r="H77" s="12">
        <f t="shared" si="5"/>
        <v>111.83</v>
      </c>
    </row>
    <row r="78" spans="1:8" x14ac:dyDescent="0.3">
      <c r="A78" t="s">
        <v>12</v>
      </c>
      <c r="C78" s="23"/>
      <c r="E78" s="23"/>
    </row>
    <row r="79" spans="1:8" x14ac:dyDescent="0.3">
      <c r="A79" s="7" t="s">
        <v>52</v>
      </c>
      <c r="C79" s="23"/>
      <c r="E79" s="23"/>
    </row>
    <row r="80" spans="1:8" x14ac:dyDescent="0.3">
      <c r="A80" s="14" t="s">
        <v>42</v>
      </c>
      <c r="B80" s="14" t="s">
        <v>48</v>
      </c>
      <c r="C80" s="15">
        <v>23.72</v>
      </c>
      <c r="D80" s="14">
        <v>1</v>
      </c>
      <c r="E80" s="23">
        <f>ROUND(C80*D80,2)</f>
        <v>23.72</v>
      </c>
      <c r="F80" s="16">
        <v>0</v>
      </c>
      <c r="G80" s="23">
        <f>ROUND(E80*F80,2)</f>
        <v>0</v>
      </c>
      <c r="H80" s="23">
        <f t="shared" ref="H80:H87" si="6">ROUND(E80-G80,2)</f>
        <v>23.72</v>
      </c>
    </row>
    <row r="81" spans="1:8" x14ac:dyDescent="0.3">
      <c r="A81" s="14" t="s">
        <v>38</v>
      </c>
      <c r="B81" s="14" t="s">
        <v>48</v>
      </c>
      <c r="C81" s="15">
        <v>28.53</v>
      </c>
      <c r="D81" s="14">
        <v>1</v>
      </c>
      <c r="E81" s="23">
        <f>ROUND(C81*D81,2)</f>
        <v>28.53</v>
      </c>
      <c r="F81" s="16">
        <v>0</v>
      </c>
      <c r="G81" s="23">
        <f>ROUND(E81*F81,2)</f>
        <v>0</v>
      </c>
      <c r="H81" s="23">
        <f t="shared" si="6"/>
        <v>28.53</v>
      </c>
    </row>
    <row r="82" spans="1:8" x14ac:dyDescent="0.3">
      <c r="A82" s="14" t="s">
        <v>134</v>
      </c>
      <c r="B82" s="14" t="s">
        <v>48</v>
      </c>
      <c r="C82" s="15">
        <v>22.51</v>
      </c>
      <c r="D82" s="14">
        <v>1</v>
      </c>
      <c r="E82" s="23">
        <f>ROUND(C82*D82,2)</f>
        <v>22.51</v>
      </c>
      <c r="F82" s="16">
        <v>0</v>
      </c>
      <c r="G82" s="23">
        <f>ROUND(E82*F82,2)</f>
        <v>0</v>
      </c>
      <c r="H82" s="23">
        <f t="shared" si="6"/>
        <v>22.51</v>
      </c>
    </row>
    <row r="83" spans="1:8" x14ac:dyDescent="0.3">
      <c r="A83" s="14" t="s">
        <v>91</v>
      </c>
      <c r="B83" s="14" t="s">
        <v>48</v>
      </c>
      <c r="C83" s="15">
        <v>3.32</v>
      </c>
      <c r="D83" s="14">
        <v>1</v>
      </c>
      <c r="E83" s="23">
        <f>ROUND(C83*D83,2)</f>
        <v>3.32</v>
      </c>
      <c r="F83" s="16">
        <v>0</v>
      </c>
      <c r="G83" s="23">
        <f>ROUND(E83*F83,2)</f>
        <v>0</v>
      </c>
      <c r="H83" s="23">
        <f t="shared" si="6"/>
        <v>3.32</v>
      </c>
    </row>
    <row r="84" spans="1:8" x14ac:dyDescent="0.3">
      <c r="A84" s="9" t="s">
        <v>46</v>
      </c>
      <c r="B84" s="9" t="s">
        <v>48</v>
      </c>
      <c r="C84" s="10">
        <v>74.47</v>
      </c>
      <c r="D84" s="9">
        <v>1</v>
      </c>
      <c r="E84" s="22">
        <f>ROUND(C84*D84,2)</f>
        <v>74.47</v>
      </c>
      <c r="F84" s="11">
        <v>0</v>
      </c>
      <c r="G84" s="22">
        <f>ROUND(E84*F84,2)</f>
        <v>0</v>
      </c>
      <c r="H84" s="22">
        <f t="shared" si="6"/>
        <v>74.47</v>
      </c>
    </row>
    <row r="85" spans="1:8" x14ac:dyDescent="0.3">
      <c r="A85" s="7" t="s">
        <v>53</v>
      </c>
      <c r="C85" s="23"/>
      <c r="E85" s="23">
        <f>SUM(E80:E84)</f>
        <v>152.55000000000001</v>
      </c>
      <c r="G85" s="12">
        <f>SUM(G80:G84)</f>
        <v>0</v>
      </c>
      <c r="H85" s="12">
        <f t="shared" si="6"/>
        <v>152.55000000000001</v>
      </c>
    </row>
    <row r="86" spans="1:8" x14ac:dyDescent="0.3">
      <c r="A86" s="7" t="s">
        <v>54</v>
      </c>
      <c r="C86" s="23"/>
      <c r="E86" s="23">
        <f>+E76+E85</f>
        <v>760.72</v>
      </c>
      <c r="G86" s="12">
        <f>+G76+G85</f>
        <v>0</v>
      </c>
      <c r="H86" s="12">
        <f t="shared" si="6"/>
        <v>760.72</v>
      </c>
    </row>
    <row r="87" spans="1:8" x14ac:dyDescent="0.3">
      <c r="A87" s="7" t="s">
        <v>55</v>
      </c>
      <c r="C87" s="23"/>
      <c r="E87" s="23">
        <f>+E8-E86</f>
        <v>-40.720000000000027</v>
      </c>
      <c r="G87" s="12">
        <f>+G8-G86</f>
        <v>0</v>
      </c>
      <c r="H87" s="12">
        <f t="shared" si="6"/>
        <v>-40.72</v>
      </c>
    </row>
    <row r="88" spans="1:8" x14ac:dyDescent="0.3">
      <c r="A88" t="s">
        <v>120</v>
      </c>
      <c r="C88" s="23"/>
      <c r="E88" s="23"/>
    </row>
    <row r="89" spans="1:8" x14ac:dyDescent="0.3">
      <c r="A89" t="s">
        <v>425</v>
      </c>
      <c r="C89" s="23"/>
      <c r="E89" s="23"/>
    </row>
    <row r="90" spans="1:8" x14ac:dyDescent="0.3">
      <c r="C90" s="23"/>
      <c r="E90" s="23"/>
    </row>
    <row r="91" spans="1:8" x14ac:dyDescent="0.3">
      <c r="A91" s="7" t="s">
        <v>121</v>
      </c>
      <c r="C91" s="23"/>
      <c r="E91" s="23"/>
    </row>
    <row r="92" spans="1:8" x14ac:dyDescent="0.3">
      <c r="A92" s="7" t="s">
        <v>122</v>
      </c>
      <c r="C92" s="23"/>
      <c r="E92" s="23"/>
    </row>
    <row r="98" spans="1:8" x14ac:dyDescent="0.3">
      <c r="A98" t="str" cm="1">
        <f t="array" aca="1" ref="A98" ca="1">MID(CELL("filename",A1),FIND("]",CELL("filename",A1))+1,256)</f>
        <v>soy2</v>
      </c>
    </row>
    <row r="99" spans="1:8" x14ac:dyDescent="0.3">
      <c r="A99" s="7" t="s">
        <v>50</v>
      </c>
      <c r="E99" s="25">
        <f>VLOOKUP(A99,$A$1:$H$98,5,FALSE)</f>
        <v>608.17000000000007</v>
      </c>
    </row>
    <row r="100" spans="1:8" x14ac:dyDescent="0.3">
      <c r="A100" s="7" t="s">
        <v>293</v>
      </c>
      <c r="E100" s="25">
        <f>VLOOKUP(A100,$A$1:$H$98,5,FALSE)</f>
        <v>152.55000000000001</v>
      </c>
    </row>
    <row r="101" spans="1:8" x14ac:dyDescent="0.3">
      <c r="A101" s="7" t="s">
        <v>294</v>
      </c>
      <c r="E101" s="25">
        <f t="shared" ref="E101" si="7">VLOOKUP(A101,$A$1:$H$98,5,FALSE)</f>
        <v>760.72</v>
      </c>
    </row>
    <row r="102" spans="1:8" x14ac:dyDescent="0.3">
      <c r="A102" s="7" t="s">
        <v>55</v>
      </c>
      <c r="E102" s="25">
        <f>VLOOKUP(A102,$A$1:$H$98,5,FALSE)</f>
        <v>-40.720000000000027</v>
      </c>
    </row>
    <row r="104" spans="1:8" x14ac:dyDescent="0.3">
      <c r="A104" s="21" t="s">
        <v>255</v>
      </c>
    </row>
    <row r="105" spans="1:8" x14ac:dyDescent="0.3">
      <c r="A105" s="25">
        <f>E102</f>
        <v>-40.720000000000027</v>
      </c>
      <c r="B105" s="25">
        <f ca="1">C105-Calculator!$B$16</f>
        <v>11.099999999999998</v>
      </c>
      <c r="C105" s="25">
        <f ca="1">D105-Calculator!$B$16</f>
        <v>11.399999999999999</v>
      </c>
      <c r="D105" s="25">
        <f ca="1">E105-Calculator!$B$16</f>
        <v>11.7</v>
      </c>
      <c r="E105" s="25" cm="1">
        <f t="array" aca="1" ref="E105" ca="1">IF(MID(CELL("filename",A1),FIND("]",CELL("filename",A1))+1,256)=Calculator!AR2,Calculator!B15,C7)</f>
        <v>12</v>
      </c>
      <c r="F105" s="25">
        <f ca="1">E105+Calculator!$B$16</f>
        <v>12.3</v>
      </c>
      <c r="G105" s="25">
        <f ca="1">F105+Calculator!$B$16</f>
        <v>12.600000000000001</v>
      </c>
      <c r="H105" s="25">
        <f ca="1">G105+Calculator!$B$16</f>
        <v>12.900000000000002</v>
      </c>
    </row>
    <row r="106" spans="1:8" x14ac:dyDescent="0.3">
      <c r="A106">
        <f ca="1">A107-Calculator!$B$12</f>
        <v>45</v>
      </c>
      <c r="B106">
        <f t="dataTable" ref="B106:H112" dt2D="1" dtr="1" r1="C7" r2="D7" ca="1"/>
        <v>-257.17000000000007</v>
      </c>
      <c r="C106">
        <v>-284.17000000000007</v>
      </c>
      <c r="D106">
        <v>-297.67000000000007</v>
      </c>
      <c r="E106">
        <v>-297.67000000000007</v>
      </c>
      <c r="F106">
        <v>-284.17000000000007</v>
      </c>
      <c r="G106">
        <v>-257.17000000000007</v>
      </c>
      <c r="H106">
        <v>-216.67000000000007</v>
      </c>
    </row>
    <row r="107" spans="1:8" x14ac:dyDescent="0.3">
      <c r="A107">
        <f ca="1">A108-Calculator!$B$12</f>
        <v>50</v>
      </c>
      <c r="B107">
        <v>-365.47</v>
      </c>
      <c r="C107">
        <v>-386.47</v>
      </c>
      <c r="D107">
        <v>-396.97</v>
      </c>
      <c r="E107">
        <v>-396.97</v>
      </c>
      <c r="F107">
        <v>-386.47</v>
      </c>
      <c r="G107">
        <v>-365.47</v>
      </c>
      <c r="H107">
        <v>-333.97</v>
      </c>
    </row>
    <row r="108" spans="1:8" x14ac:dyDescent="0.3">
      <c r="A108">
        <f ca="1">A109-Calculator!$B$12</f>
        <v>55</v>
      </c>
      <c r="B108">
        <v>-419.62000000000012</v>
      </c>
      <c r="C108">
        <v>-437.62000000000012</v>
      </c>
      <c r="D108">
        <v>-446.62000000000012</v>
      </c>
      <c r="E108">
        <v>-446.62000000000012</v>
      </c>
      <c r="F108">
        <v>-437.62000000000012</v>
      </c>
      <c r="G108">
        <v>-419.62000000000012</v>
      </c>
      <c r="H108">
        <v>-392.62000000000012</v>
      </c>
    </row>
    <row r="109" spans="1:8" x14ac:dyDescent="0.3">
      <c r="A109" cm="1">
        <f t="array" aca="1" ref="A109" ca="1">IF(MID(CELL("filename",A1),FIND("]",CELL("filename",A1))+1,256)=Calculator!AR2,Calculator!B11,D7)</f>
        <v>60</v>
      </c>
      <c r="B109">
        <v>-419.62000000000012</v>
      </c>
      <c r="C109">
        <v>-437.62000000000012</v>
      </c>
      <c r="D109">
        <v>-446.62000000000012</v>
      </c>
      <c r="E109">
        <v>-446.62000000000012</v>
      </c>
      <c r="F109">
        <v>-437.62000000000012</v>
      </c>
      <c r="G109">
        <v>-419.62000000000012</v>
      </c>
      <c r="H109">
        <v>-392.62000000000012</v>
      </c>
    </row>
    <row r="110" spans="1:8" x14ac:dyDescent="0.3">
      <c r="A110">
        <f ca="1">A109+Calculator!$B$12</f>
        <v>65</v>
      </c>
      <c r="B110">
        <v>-365.47</v>
      </c>
      <c r="C110">
        <v>-386.47</v>
      </c>
      <c r="D110">
        <v>-396.97</v>
      </c>
      <c r="E110">
        <v>-396.97</v>
      </c>
      <c r="F110">
        <v>-386.47</v>
      </c>
      <c r="G110">
        <v>-365.47</v>
      </c>
      <c r="H110">
        <v>-333.97</v>
      </c>
    </row>
    <row r="111" spans="1:8" x14ac:dyDescent="0.3">
      <c r="A111">
        <f ca="1">A110+Calculator!$B$12</f>
        <v>70</v>
      </c>
      <c r="B111">
        <v>-257.17000000000007</v>
      </c>
      <c r="C111">
        <v>-284.17000000000007</v>
      </c>
      <c r="D111">
        <v>-297.67000000000007</v>
      </c>
      <c r="E111">
        <v>-297.67000000000007</v>
      </c>
      <c r="F111">
        <v>-284.17000000000007</v>
      </c>
      <c r="G111">
        <v>-257.17000000000007</v>
      </c>
      <c r="H111">
        <v>-216.67000000000007</v>
      </c>
    </row>
    <row r="112" spans="1:8" x14ac:dyDescent="0.3">
      <c r="A112">
        <f ca="1">A111+Calculator!$B$12</f>
        <v>75</v>
      </c>
      <c r="B112">
        <v>-94.720000000000027</v>
      </c>
      <c r="C112">
        <v>-130.72000000000003</v>
      </c>
      <c r="D112">
        <v>-148.72000000000003</v>
      </c>
      <c r="E112">
        <v>-148.72000000000003</v>
      </c>
      <c r="F112">
        <v>-130.72000000000003</v>
      </c>
      <c r="G112">
        <v>-94.720000000000027</v>
      </c>
      <c r="H112">
        <v>-40.720000000000027</v>
      </c>
    </row>
    <row r="115" spans="1:8" x14ac:dyDescent="0.3">
      <c r="A115" s="21" t="s">
        <v>256</v>
      </c>
    </row>
    <row r="116" spans="1:8" x14ac:dyDescent="0.3">
      <c r="A116" s="25">
        <f>E102</f>
        <v>-40.720000000000027</v>
      </c>
      <c r="B116" s="25">
        <f ca="1">C116-Calculator!$B$29</f>
        <v>11.700000000000001</v>
      </c>
      <c r="C116" s="25">
        <f ca="1">D116-Calculator!$B$29</f>
        <v>11.8</v>
      </c>
      <c r="D116" s="25">
        <f ca="1">E116-Calculator!$B$29</f>
        <v>11.9</v>
      </c>
      <c r="E116" s="25" cm="1">
        <f t="array" aca="1" ref="E116" ca="1">IF(MID(CELL("filename",A1),FIND("]",CELL("filename",A1))+1,256)=Calculator!AS2,Calculator!B28,C7)</f>
        <v>12</v>
      </c>
      <c r="F116" s="25">
        <f ca="1">E116+Calculator!$B$29</f>
        <v>12.1</v>
      </c>
      <c r="G116" s="25">
        <f ca="1">F116+Calculator!$B$29</f>
        <v>12.2</v>
      </c>
      <c r="H116" s="25">
        <f ca="1">G116+Calculator!$B$29</f>
        <v>12.299999999999999</v>
      </c>
    </row>
    <row r="117" spans="1:8" x14ac:dyDescent="0.3">
      <c r="A117">
        <f ca="1">A118-Calculator!$B$25</f>
        <v>45</v>
      </c>
      <c r="B117">
        <f t="dataTable" ref="B117:H123" dt2D="1" dtr="1" r1="C7" r2="D7" ca="1"/>
        <v>-230.17000000000007</v>
      </c>
      <c r="C117">
        <v>-225.67000000000007</v>
      </c>
      <c r="D117">
        <v>-221.17000000000007</v>
      </c>
      <c r="E117">
        <v>-216.67000000000007</v>
      </c>
      <c r="F117">
        <v>-212.17000000000007</v>
      </c>
      <c r="G117">
        <v>-207.67000000000007</v>
      </c>
      <c r="H117">
        <v>-203.17000000000007</v>
      </c>
    </row>
    <row r="118" spans="1:8" x14ac:dyDescent="0.3">
      <c r="A118">
        <f ca="1">A119-Calculator!$B$25</f>
        <v>50</v>
      </c>
      <c r="B118">
        <v>-173.01999999999998</v>
      </c>
      <c r="C118">
        <v>-168.01999999999998</v>
      </c>
      <c r="D118">
        <v>-163.01999999999998</v>
      </c>
      <c r="E118">
        <v>-158.01999999999998</v>
      </c>
      <c r="F118">
        <v>-153.01999999999998</v>
      </c>
      <c r="G118">
        <v>-148.01999999999998</v>
      </c>
      <c r="H118">
        <v>-143.01999999999998</v>
      </c>
    </row>
    <row r="119" spans="1:8" x14ac:dyDescent="0.3">
      <c r="A119">
        <f ca="1">A120-Calculator!$B$25</f>
        <v>55</v>
      </c>
      <c r="B119">
        <v>-115.87000000000012</v>
      </c>
      <c r="C119">
        <v>-110.37000000000012</v>
      </c>
      <c r="D119">
        <v>-104.87000000000012</v>
      </c>
      <c r="E119">
        <v>-99.370000000000118</v>
      </c>
      <c r="F119">
        <v>-93.870000000000118</v>
      </c>
      <c r="G119">
        <v>-88.370000000000118</v>
      </c>
      <c r="H119">
        <v>-82.870000000000118</v>
      </c>
    </row>
    <row r="120" spans="1:8" x14ac:dyDescent="0.3">
      <c r="A120" cm="1">
        <f t="array" aca="1" ref="A120" ca="1">IF(MID(CELL("filename",A1),FIND("]",CELL("filename",A1))+1,256)=Calculator!AS2,Calculator!B24,D7)</f>
        <v>60</v>
      </c>
      <c r="B120">
        <v>-58.720000000000027</v>
      </c>
      <c r="C120">
        <v>-52.720000000000027</v>
      </c>
      <c r="D120">
        <v>-46.720000000000027</v>
      </c>
      <c r="E120">
        <v>-40.720000000000027</v>
      </c>
      <c r="F120">
        <v>-34.720000000000027</v>
      </c>
      <c r="G120">
        <v>-28.720000000000027</v>
      </c>
      <c r="H120">
        <v>-22.720000000000027</v>
      </c>
    </row>
    <row r="121" spans="1:8" x14ac:dyDescent="0.3">
      <c r="A121">
        <f ca="1">A120+Calculator!$B$25</f>
        <v>65</v>
      </c>
      <c r="B121">
        <v>-1.5700000000001637</v>
      </c>
      <c r="C121">
        <v>4.9299999999998363</v>
      </c>
      <c r="D121">
        <v>11.429999999999836</v>
      </c>
      <c r="E121">
        <v>17.929999999999836</v>
      </c>
      <c r="F121">
        <v>24.429999999999836</v>
      </c>
      <c r="G121">
        <v>30.929999999999836</v>
      </c>
      <c r="H121">
        <v>37.429999999999836</v>
      </c>
    </row>
    <row r="122" spans="1:8" x14ac:dyDescent="0.3">
      <c r="A122">
        <f ca="1">A121+Calculator!$B$25</f>
        <v>70</v>
      </c>
      <c r="B122">
        <v>55.579999999999927</v>
      </c>
      <c r="C122">
        <v>62.579999999999927</v>
      </c>
      <c r="D122">
        <v>69.579999999999927</v>
      </c>
      <c r="E122">
        <v>76.579999999999927</v>
      </c>
      <c r="F122">
        <v>83.579999999999927</v>
      </c>
      <c r="G122">
        <v>90.579999999999927</v>
      </c>
      <c r="H122">
        <v>97.579999999999927</v>
      </c>
    </row>
    <row r="123" spans="1:8" x14ac:dyDescent="0.3">
      <c r="A123">
        <f ca="1">A122+Calculator!$B$25</f>
        <v>75</v>
      </c>
      <c r="B123">
        <v>112.73000000000002</v>
      </c>
      <c r="C123">
        <v>120.23000000000002</v>
      </c>
      <c r="D123">
        <v>127.73000000000002</v>
      </c>
      <c r="E123">
        <v>135.23000000000002</v>
      </c>
      <c r="F123">
        <v>142.73000000000002</v>
      </c>
      <c r="G123">
        <v>150.23000000000002</v>
      </c>
      <c r="H123">
        <v>157.73000000000002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A76DA-2189-47B9-BA74-4E1B5EDE23D8}">
  <dimension ref="A1:H123"/>
  <sheetViews>
    <sheetView topLeftCell="A99" workbookViewId="0">
      <selection activeCell="A105" sqref="A105:A123"/>
    </sheetView>
  </sheetViews>
  <sheetFormatPr defaultRowHeight="14.4" x14ac:dyDescent="0.3"/>
  <cols>
    <col min="1" max="1" width="25.6640625" customWidth="1"/>
  </cols>
  <sheetData>
    <row r="1" spans="1:8" x14ac:dyDescent="0.3">
      <c r="A1" s="80" t="s">
        <v>157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402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459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10</v>
      </c>
      <c r="B7" s="9" t="s">
        <v>124</v>
      </c>
      <c r="C7" s="28">
        <f>IF(Calculator!B7="Soybeans",Calculator!B15,IF(Calculator!B20="Soybeans",Calculator!B28,13.66))</f>
        <v>12</v>
      </c>
      <c r="D7" s="29">
        <f>IF(Calculator!B7="Soybeans",Calculator!B11,IF(Calculator!B20="Soybeans",Calculator!B24,42))</f>
        <v>60</v>
      </c>
      <c r="E7" s="22">
        <f>ROUND(C7*D7,2)</f>
        <v>720</v>
      </c>
      <c r="F7" s="11">
        <v>0</v>
      </c>
      <c r="G7" s="22">
        <f>ROUND(E7*F7,2)</f>
        <v>0</v>
      </c>
      <c r="H7" s="22">
        <f>ROUND(E7-G7,2)</f>
        <v>720</v>
      </c>
    </row>
    <row r="8" spans="1:8" x14ac:dyDescent="0.3">
      <c r="A8" s="7" t="s">
        <v>11</v>
      </c>
      <c r="C8" s="23"/>
      <c r="E8" s="23">
        <f>SUM(E7:E7)</f>
        <v>720</v>
      </c>
      <c r="G8" s="12">
        <f>SUM(G7:G7)</f>
        <v>0</v>
      </c>
      <c r="H8" s="12">
        <f>ROUND(E8-G8,2)</f>
        <v>720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4</v>
      </c>
      <c r="E12" s="23">
        <f>ROUND(C12*D12,2)</f>
        <v>32.44</v>
      </c>
      <c r="F12" s="16">
        <v>0</v>
      </c>
      <c r="G12" s="23">
        <f>ROUND(E12*F12,2)</f>
        <v>0</v>
      </c>
      <c r="H12" s="23">
        <f>ROUND(E12-G12,2)</f>
        <v>32.44</v>
      </c>
    </row>
    <row r="13" spans="1:8" x14ac:dyDescent="0.3">
      <c r="A13" s="13" t="s">
        <v>17</v>
      </c>
      <c r="C13" s="23"/>
      <c r="E13" s="23"/>
    </row>
    <row r="14" spans="1:8" x14ac:dyDescent="0.3">
      <c r="A14" s="14" t="s">
        <v>136</v>
      </c>
      <c r="B14" s="14" t="s">
        <v>18</v>
      </c>
      <c r="C14" s="15">
        <v>0.33</v>
      </c>
      <c r="D14" s="14">
        <v>16</v>
      </c>
      <c r="E14" s="23">
        <f>ROUND(C14*D14,2)</f>
        <v>5.28</v>
      </c>
      <c r="F14" s="16">
        <v>0</v>
      </c>
      <c r="G14" s="23">
        <f>ROUND(E14*F14,2)</f>
        <v>0</v>
      </c>
      <c r="H14" s="23">
        <f>ROUND(E14-G14,2)</f>
        <v>5.28</v>
      </c>
    </row>
    <row r="15" spans="1:8" x14ac:dyDescent="0.3">
      <c r="A15" s="14" t="s">
        <v>137</v>
      </c>
      <c r="B15" s="14" t="s">
        <v>19</v>
      </c>
      <c r="C15" s="15">
        <v>8.61</v>
      </c>
      <c r="D15" s="14">
        <v>0.6</v>
      </c>
      <c r="E15" s="23">
        <f>ROUND(C15*D15,2)</f>
        <v>5.17</v>
      </c>
      <c r="F15" s="16">
        <v>0</v>
      </c>
      <c r="G15" s="23">
        <f>ROUND(E15*F15,2)</f>
        <v>0</v>
      </c>
      <c r="H15" s="23">
        <f>ROUND(E15-G15,2)</f>
        <v>5.17</v>
      </c>
    </row>
    <row r="16" spans="1:8" x14ac:dyDescent="0.3">
      <c r="A16" s="13" t="s">
        <v>20</v>
      </c>
      <c r="C16" s="23"/>
      <c r="E16" s="23"/>
    </row>
    <row r="17" spans="1:8" x14ac:dyDescent="0.3">
      <c r="A17" s="14" t="s">
        <v>125</v>
      </c>
      <c r="B17" s="14" t="s">
        <v>21</v>
      </c>
      <c r="C17" s="15">
        <v>39.25</v>
      </c>
      <c r="D17" s="14">
        <v>0.87</v>
      </c>
      <c r="E17" s="23">
        <f>ROUND(C17*D17,2)</f>
        <v>34.15</v>
      </c>
      <c r="F17" s="16">
        <v>0</v>
      </c>
      <c r="G17" s="23">
        <f>ROUND(E17*F17,2)</f>
        <v>0</v>
      </c>
      <c r="H17" s="23">
        <f>ROUND(E17-G17,2)</f>
        <v>34.15</v>
      </c>
    </row>
    <row r="18" spans="1:8" x14ac:dyDescent="0.3">
      <c r="A18" s="14" t="s">
        <v>22</v>
      </c>
      <c r="B18" s="14" t="s">
        <v>21</v>
      </c>
      <c r="C18" s="15">
        <v>36.200000000000003</v>
      </c>
      <c r="D18" s="14">
        <v>1.33</v>
      </c>
      <c r="E18" s="23">
        <f>ROUND(C18*D18,2)</f>
        <v>48.15</v>
      </c>
      <c r="F18" s="16">
        <v>0</v>
      </c>
      <c r="G18" s="23">
        <f>ROUND(E18*F18,2)</f>
        <v>0</v>
      </c>
      <c r="H18" s="23">
        <f>ROUND(E18-G18,2)</f>
        <v>48.15</v>
      </c>
    </row>
    <row r="19" spans="1:8" x14ac:dyDescent="0.3">
      <c r="A19" s="13" t="s">
        <v>23</v>
      </c>
      <c r="C19" s="23"/>
      <c r="E19" s="23"/>
    </row>
    <row r="20" spans="1:8" x14ac:dyDescent="0.3">
      <c r="A20" s="14" t="s">
        <v>324</v>
      </c>
      <c r="B20" s="14" t="s">
        <v>18</v>
      </c>
      <c r="C20" s="15">
        <v>7.63</v>
      </c>
      <c r="D20" s="14">
        <v>1.6</v>
      </c>
      <c r="E20" s="23">
        <f>ROUND(C20*D20,2)</f>
        <v>12.21</v>
      </c>
      <c r="F20" s="16">
        <v>0</v>
      </c>
      <c r="G20" s="23">
        <f>ROUND(E20*F20,2)</f>
        <v>0</v>
      </c>
      <c r="H20" s="23">
        <f>ROUND(E20-G20,2)</f>
        <v>12.21</v>
      </c>
    </row>
    <row r="21" spans="1:8" x14ac:dyDescent="0.3">
      <c r="A21" s="14" t="s">
        <v>326</v>
      </c>
      <c r="B21" s="14" t="s">
        <v>18</v>
      </c>
      <c r="C21" s="15">
        <v>6.09</v>
      </c>
      <c r="D21" s="14">
        <v>13.7</v>
      </c>
      <c r="E21" s="23">
        <f>ROUND(C21*D21,2)</f>
        <v>83.43</v>
      </c>
      <c r="F21" s="16">
        <v>0</v>
      </c>
      <c r="G21" s="23">
        <f>ROUND(E21*F21,2)</f>
        <v>0</v>
      </c>
      <c r="H21" s="23">
        <f>ROUND(E21-G21,2)</f>
        <v>83.43</v>
      </c>
    </row>
    <row r="22" spans="1:8" x14ac:dyDescent="0.3">
      <c r="A22" s="13" t="s">
        <v>24</v>
      </c>
      <c r="C22" s="23"/>
      <c r="E22" s="23"/>
    </row>
    <row r="23" spans="1:8" x14ac:dyDescent="0.3">
      <c r="A23" s="14" t="s">
        <v>25</v>
      </c>
      <c r="B23" s="14" t="s">
        <v>18</v>
      </c>
      <c r="C23" s="15">
        <v>0.25</v>
      </c>
      <c r="D23" s="14">
        <v>64</v>
      </c>
      <c r="E23" s="23">
        <f t="shared" ref="E23:E29" si="0">ROUND(C23*D23,2)</f>
        <v>16</v>
      </c>
      <c r="F23" s="16">
        <v>0</v>
      </c>
      <c r="G23" s="23">
        <f t="shared" ref="G23:G29" si="1">ROUND(E23*F23,2)</f>
        <v>0</v>
      </c>
      <c r="H23" s="23">
        <f t="shared" ref="H23:H29" si="2">ROUND(E23-G23,2)</f>
        <v>16</v>
      </c>
    </row>
    <row r="24" spans="1:8" x14ac:dyDescent="0.3">
      <c r="A24" s="14" t="s">
        <v>104</v>
      </c>
      <c r="B24" s="14" t="s">
        <v>26</v>
      </c>
      <c r="C24" s="15">
        <v>15.01</v>
      </c>
      <c r="D24" s="14">
        <v>1</v>
      </c>
      <c r="E24" s="23">
        <f t="shared" si="0"/>
        <v>15.01</v>
      </c>
      <c r="F24" s="16">
        <v>0</v>
      </c>
      <c r="G24" s="23">
        <f t="shared" si="1"/>
        <v>0</v>
      </c>
      <c r="H24" s="23">
        <f t="shared" si="2"/>
        <v>15.01</v>
      </c>
    </row>
    <row r="25" spans="1:8" x14ac:dyDescent="0.3">
      <c r="A25" s="14" t="s">
        <v>139</v>
      </c>
      <c r="B25" s="14" t="s">
        <v>18</v>
      </c>
      <c r="C25" s="15">
        <v>3.06</v>
      </c>
      <c r="D25" s="14">
        <v>2</v>
      </c>
      <c r="E25" s="23">
        <f t="shared" si="0"/>
        <v>6.12</v>
      </c>
      <c r="F25" s="16">
        <v>0</v>
      </c>
      <c r="G25" s="23">
        <f t="shared" si="1"/>
        <v>0</v>
      </c>
      <c r="H25" s="23">
        <f t="shared" si="2"/>
        <v>6.12</v>
      </c>
    </row>
    <row r="26" spans="1:8" x14ac:dyDescent="0.3">
      <c r="A26" s="14" t="s">
        <v>140</v>
      </c>
      <c r="B26" s="14" t="s">
        <v>26</v>
      </c>
      <c r="C26" s="15">
        <v>12</v>
      </c>
      <c r="D26" s="14">
        <v>2</v>
      </c>
      <c r="E26" s="23">
        <f t="shared" si="0"/>
        <v>24</v>
      </c>
      <c r="F26" s="16">
        <v>0</v>
      </c>
      <c r="G26" s="23">
        <f t="shared" si="1"/>
        <v>0</v>
      </c>
      <c r="H26" s="23">
        <f t="shared" si="2"/>
        <v>24</v>
      </c>
    </row>
    <row r="27" spans="1:8" x14ac:dyDescent="0.3">
      <c r="A27" s="14" t="s">
        <v>105</v>
      </c>
      <c r="B27" s="14" t="s">
        <v>18</v>
      </c>
      <c r="C27" s="15">
        <v>0.33</v>
      </c>
      <c r="D27" s="14">
        <v>48</v>
      </c>
      <c r="E27" s="23">
        <f t="shared" si="0"/>
        <v>15.84</v>
      </c>
      <c r="F27" s="16">
        <v>0</v>
      </c>
      <c r="G27" s="23">
        <f t="shared" si="1"/>
        <v>0</v>
      </c>
      <c r="H27" s="23">
        <f t="shared" si="2"/>
        <v>15.84</v>
      </c>
    </row>
    <row r="28" spans="1:8" x14ac:dyDescent="0.3">
      <c r="A28" s="14" t="s">
        <v>392</v>
      </c>
      <c r="B28" s="14" t="s">
        <v>26</v>
      </c>
      <c r="C28" s="15">
        <v>5.92</v>
      </c>
      <c r="D28" s="14">
        <v>3.5</v>
      </c>
      <c r="E28" s="23">
        <f t="shared" si="0"/>
        <v>20.72</v>
      </c>
      <c r="F28" s="16">
        <v>0</v>
      </c>
      <c r="G28" s="23">
        <f t="shared" si="1"/>
        <v>0</v>
      </c>
      <c r="H28" s="23">
        <f t="shared" si="2"/>
        <v>20.72</v>
      </c>
    </row>
    <row r="29" spans="1:8" x14ac:dyDescent="0.3">
      <c r="A29" s="14" t="s">
        <v>74</v>
      </c>
      <c r="B29" s="14" t="s">
        <v>26</v>
      </c>
      <c r="C29" s="15">
        <v>10.75</v>
      </c>
      <c r="D29" s="14">
        <v>1</v>
      </c>
      <c r="E29" s="23">
        <f t="shared" si="0"/>
        <v>10.75</v>
      </c>
      <c r="F29" s="16">
        <v>0</v>
      </c>
      <c r="G29" s="23">
        <f t="shared" si="1"/>
        <v>0</v>
      </c>
      <c r="H29" s="23">
        <f t="shared" si="2"/>
        <v>10.75</v>
      </c>
    </row>
    <row r="30" spans="1:8" x14ac:dyDescent="0.3">
      <c r="A30" s="13" t="s">
        <v>27</v>
      </c>
      <c r="C30" s="23"/>
      <c r="E30" s="23"/>
    </row>
    <row r="31" spans="1:8" x14ac:dyDescent="0.3">
      <c r="A31" s="14" t="s">
        <v>141</v>
      </c>
      <c r="B31" s="14" t="s">
        <v>29</v>
      </c>
      <c r="C31" s="15">
        <v>8.25</v>
      </c>
      <c r="D31" s="14">
        <v>0.75</v>
      </c>
      <c r="E31" s="23">
        <f>ROUND(C31*D31,2)</f>
        <v>6.19</v>
      </c>
      <c r="F31" s="16">
        <v>0</v>
      </c>
      <c r="G31" s="23">
        <f>ROUND(E31*F31,2)</f>
        <v>0</v>
      </c>
      <c r="H31" s="23">
        <f>ROUND(E31-G31,2)</f>
        <v>6.19</v>
      </c>
    </row>
    <row r="32" spans="1:8" x14ac:dyDescent="0.3">
      <c r="A32" s="14" t="s">
        <v>142</v>
      </c>
      <c r="B32" s="14" t="s">
        <v>48</v>
      </c>
      <c r="C32" s="15">
        <v>8</v>
      </c>
      <c r="D32" s="14">
        <v>1</v>
      </c>
      <c r="E32" s="23">
        <f>ROUND(C32*D32,2)</f>
        <v>8</v>
      </c>
      <c r="F32" s="16">
        <v>0</v>
      </c>
      <c r="G32" s="23">
        <f>ROUND(E32*F32,2)</f>
        <v>0</v>
      </c>
      <c r="H32" s="23">
        <f>ROUND(E32-G32,2)</f>
        <v>8</v>
      </c>
    </row>
    <row r="33" spans="1:8" x14ac:dyDescent="0.3">
      <c r="A33" s="13" t="s">
        <v>33</v>
      </c>
      <c r="C33" s="23"/>
      <c r="E33" s="23"/>
    </row>
    <row r="34" spans="1:8" x14ac:dyDescent="0.3">
      <c r="A34" s="14" t="s">
        <v>325</v>
      </c>
      <c r="B34" s="14" t="s">
        <v>29</v>
      </c>
      <c r="C34" s="15">
        <v>1.07</v>
      </c>
      <c r="D34" s="14">
        <v>50</v>
      </c>
      <c r="E34" s="23">
        <f>ROUND(C34*D34,2)</f>
        <v>53.5</v>
      </c>
      <c r="F34" s="16">
        <v>0</v>
      </c>
      <c r="G34" s="23">
        <f>ROUND(E34*F34,2)</f>
        <v>0</v>
      </c>
      <c r="H34" s="23">
        <f>ROUND(E34-G34,2)</f>
        <v>53.5</v>
      </c>
    </row>
    <row r="35" spans="1:8" x14ac:dyDescent="0.3">
      <c r="A35" s="13" t="s">
        <v>114</v>
      </c>
      <c r="C35" s="23"/>
      <c r="E35" s="23"/>
    </row>
    <row r="36" spans="1:8" x14ac:dyDescent="0.3">
      <c r="A36" s="14" t="s">
        <v>115</v>
      </c>
      <c r="B36" s="14" t="s">
        <v>26</v>
      </c>
      <c r="C36" s="15">
        <v>3.3</v>
      </c>
      <c r="D36" s="14">
        <v>1.1000000000000001</v>
      </c>
      <c r="E36" s="23">
        <f>ROUND(C36*D36,2)</f>
        <v>3.63</v>
      </c>
      <c r="F36" s="16">
        <v>0</v>
      </c>
      <c r="G36" s="23">
        <f>ROUND(E36*F36,2)</f>
        <v>0</v>
      </c>
      <c r="H36" s="23">
        <f>ROUND(E36-G36,2)</f>
        <v>3.63</v>
      </c>
    </row>
    <row r="37" spans="1:8" x14ac:dyDescent="0.3">
      <c r="A37" s="13" t="s">
        <v>61</v>
      </c>
      <c r="C37" s="23"/>
      <c r="E37" s="23"/>
    </row>
    <row r="38" spans="1:8" x14ac:dyDescent="0.3">
      <c r="A38" s="14" t="s">
        <v>62</v>
      </c>
      <c r="B38" s="14" t="s">
        <v>48</v>
      </c>
      <c r="C38" s="15">
        <v>7.5</v>
      </c>
      <c r="D38" s="14">
        <v>1</v>
      </c>
      <c r="E38" s="23">
        <f>ROUND(C38*D38,2)</f>
        <v>7.5</v>
      </c>
      <c r="F38" s="16">
        <v>0</v>
      </c>
      <c r="G38" s="23">
        <f>ROUND(E38*F38,2)</f>
        <v>0</v>
      </c>
      <c r="H38" s="23">
        <f>ROUND(E38-G38,2)</f>
        <v>7.5</v>
      </c>
    </row>
    <row r="39" spans="1:8" x14ac:dyDescent="0.3">
      <c r="A39" s="13" t="s">
        <v>131</v>
      </c>
      <c r="C39" s="23"/>
      <c r="E39" s="23"/>
    </row>
    <row r="40" spans="1:8" x14ac:dyDescent="0.3">
      <c r="A40" s="14" t="s">
        <v>144</v>
      </c>
      <c r="B40" s="14" t="s">
        <v>124</v>
      </c>
      <c r="C40" s="15">
        <v>0.27</v>
      </c>
      <c r="D40" s="14">
        <v>53</v>
      </c>
      <c r="E40" s="23">
        <f>ROUND(C40*D40,2)</f>
        <v>14.31</v>
      </c>
      <c r="F40" s="16">
        <v>0</v>
      </c>
      <c r="G40" s="23">
        <f>ROUND(E40*F40,2)</f>
        <v>0</v>
      </c>
      <c r="H40" s="23">
        <f>ROUND(E40-G40,2)</f>
        <v>14.31</v>
      </c>
    </row>
    <row r="41" spans="1:8" x14ac:dyDescent="0.3">
      <c r="A41" s="13" t="s">
        <v>99</v>
      </c>
      <c r="C41" s="23"/>
      <c r="E41" s="23"/>
    </row>
    <row r="42" spans="1:8" x14ac:dyDescent="0.3">
      <c r="A42" s="14" t="s">
        <v>188</v>
      </c>
      <c r="B42" s="14" t="s">
        <v>48</v>
      </c>
      <c r="C42" s="15">
        <v>4.5</v>
      </c>
      <c r="D42" s="14">
        <v>0.5</v>
      </c>
      <c r="E42" s="23">
        <f>ROUND(C42*D42,2)</f>
        <v>2.25</v>
      </c>
      <c r="F42" s="16">
        <v>0</v>
      </c>
      <c r="G42" s="23">
        <f>ROUND(E42*F42,2)</f>
        <v>0</v>
      </c>
      <c r="H42" s="23">
        <f>ROUND(E42-G42,2)</f>
        <v>2.25</v>
      </c>
    </row>
    <row r="43" spans="1:8" x14ac:dyDescent="0.3">
      <c r="A43" s="13" t="s">
        <v>34</v>
      </c>
      <c r="C43" s="23"/>
      <c r="E43" s="23"/>
    </row>
    <row r="44" spans="1:8" x14ac:dyDescent="0.3">
      <c r="A44" s="14" t="s">
        <v>35</v>
      </c>
      <c r="B44" s="14" t="s">
        <v>36</v>
      </c>
      <c r="C44" s="15">
        <v>65</v>
      </c>
      <c r="D44" s="14">
        <v>0.33300000000000002</v>
      </c>
      <c r="E44" s="23">
        <f>ROUND(C44*D44,2)</f>
        <v>21.65</v>
      </c>
      <c r="F44" s="16">
        <v>0</v>
      </c>
      <c r="G44" s="23">
        <f>ROUND(E44*F44,2)</f>
        <v>0</v>
      </c>
      <c r="H44" s="23">
        <f>ROUND(E44-G44,2)</f>
        <v>21.65</v>
      </c>
    </row>
    <row r="45" spans="1:8" x14ac:dyDescent="0.3">
      <c r="A45" s="13" t="s">
        <v>116</v>
      </c>
      <c r="C45" s="23"/>
      <c r="E45" s="23"/>
    </row>
    <row r="46" spans="1:8" x14ac:dyDescent="0.3">
      <c r="A46" s="14" t="s">
        <v>145</v>
      </c>
      <c r="B46" s="14" t="s">
        <v>48</v>
      </c>
      <c r="C46" s="15">
        <v>6.5</v>
      </c>
      <c r="D46" s="14">
        <v>1</v>
      </c>
      <c r="E46" s="23">
        <f>ROUND(C46*D46,2)</f>
        <v>6.5</v>
      </c>
      <c r="F46" s="16">
        <v>0</v>
      </c>
      <c r="G46" s="23">
        <f>ROUND(E46*F46,2)</f>
        <v>0</v>
      </c>
      <c r="H46" s="23">
        <f>ROUND(E46-G46,2)</f>
        <v>6.5</v>
      </c>
    </row>
    <row r="47" spans="1:8" x14ac:dyDescent="0.3">
      <c r="A47" s="13" t="s">
        <v>146</v>
      </c>
      <c r="C47" s="23"/>
      <c r="E47" s="23"/>
    </row>
    <row r="48" spans="1:8" x14ac:dyDescent="0.3">
      <c r="A48" s="14" t="s">
        <v>147</v>
      </c>
      <c r="B48" s="14" t="s">
        <v>48</v>
      </c>
      <c r="C48" s="15">
        <v>1.55</v>
      </c>
      <c r="D48" s="14">
        <v>1</v>
      </c>
      <c r="E48" s="23">
        <f>ROUND(C48*D48,2)</f>
        <v>1.55</v>
      </c>
      <c r="F48" s="16">
        <v>0</v>
      </c>
      <c r="G48" s="23">
        <f>ROUND(E48*F48,2)</f>
        <v>0</v>
      </c>
      <c r="H48" s="23">
        <f>ROUND(E48-G48,2)</f>
        <v>1.55</v>
      </c>
    </row>
    <row r="49" spans="1:8" x14ac:dyDescent="0.3">
      <c r="A49" s="13" t="s">
        <v>118</v>
      </c>
      <c r="C49" s="23"/>
      <c r="E49" s="23"/>
    </row>
    <row r="50" spans="1:8" x14ac:dyDescent="0.3">
      <c r="A50" s="14" t="s">
        <v>119</v>
      </c>
      <c r="B50" s="14" t="s">
        <v>48</v>
      </c>
      <c r="C50" s="15">
        <v>10</v>
      </c>
      <c r="D50" s="14">
        <v>0.33300000000000002</v>
      </c>
      <c r="E50" s="23">
        <f>ROUND(C50*D50,2)</f>
        <v>3.33</v>
      </c>
      <c r="F50" s="16">
        <v>0</v>
      </c>
      <c r="G50" s="23">
        <f>ROUND(E50*F50,2)</f>
        <v>0</v>
      </c>
      <c r="H50" s="23">
        <f>ROUND(E50-G50,2)</f>
        <v>3.33</v>
      </c>
    </row>
    <row r="51" spans="1:8" x14ac:dyDescent="0.3">
      <c r="A51" s="13" t="s">
        <v>37</v>
      </c>
      <c r="C51" s="23"/>
      <c r="E51" s="23"/>
    </row>
    <row r="52" spans="1:8" x14ac:dyDescent="0.3">
      <c r="A52" s="14" t="s">
        <v>38</v>
      </c>
      <c r="B52" s="14" t="s">
        <v>39</v>
      </c>
      <c r="C52" s="15">
        <v>17.940000000000001</v>
      </c>
      <c r="D52" s="14">
        <v>0.3362</v>
      </c>
      <c r="E52" s="23">
        <f>ROUND(C52*D52,2)</f>
        <v>6.03</v>
      </c>
      <c r="F52" s="16">
        <v>0</v>
      </c>
      <c r="G52" s="23">
        <f>ROUND(E52*F52,2)</f>
        <v>0</v>
      </c>
      <c r="H52" s="23">
        <f>ROUND(E52-G52,2)</f>
        <v>6.03</v>
      </c>
    </row>
    <row r="53" spans="1:8" x14ac:dyDescent="0.3">
      <c r="A53" s="14" t="s">
        <v>134</v>
      </c>
      <c r="B53" s="14" t="s">
        <v>39</v>
      </c>
      <c r="C53" s="15">
        <v>17.940000000000001</v>
      </c>
      <c r="D53" s="14">
        <v>8.5099999999999995E-2</v>
      </c>
      <c r="E53" s="23">
        <f>ROUND(C53*D53,2)</f>
        <v>1.53</v>
      </c>
      <c r="F53" s="16">
        <v>0</v>
      </c>
      <c r="G53" s="23">
        <f>ROUND(E53*F53,2)</f>
        <v>0</v>
      </c>
      <c r="H53" s="23">
        <f>ROUND(E53-G53,2)</f>
        <v>1.53</v>
      </c>
    </row>
    <row r="54" spans="1:8" x14ac:dyDescent="0.3">
      <c r="A54" s="14" t="s">
        <v>91</v>
      </c>
      <c r="B54" s="14" t="s">
        <v>39</v>
      </c>
      <c r="C54" s="15">
        <v>17.940000000000001</v>
      </c>
      <c r="D54" s="14">
        <v>3.5299999999999998E-2</v>
      </c>
      <c r="E54" s="23">
        <f>ROUND(C54*D54,2)</f>
        <v>0.63</v>
      </c>
      <c r="F54" s="16">
        <v>0</v>
      </c>
      <c r="G54" s="23">
        <f>ROUND(E54*F54,2)</f>
        <v>0</v>
      </c>
      <c r="H54" s="23">
        <f>ROUND(E54-G54,2)</f>
        <v>0.63</v>
      </c>
    </row>
    <row r="55" spans="1:8" x14ac:dyDescent="0.3">
      <c r="A55" s="13" t="s">
        <v>40</v>
      </c>
      <c r="C55" s="23"/>
      <c r="E55" s="23"/>
    </row>
    <row r="56" spans="1:8" x14ac:dyDescent="0.3">
      <c r="A56" s="14" t="s">
        <v>41</v>
      </c>
      <c r="B56" s="14" t="s">
        <v>39</v>
      </c>
      <c r="C56" s="15">
        <v>9.06</v>
      </c>
      <c r="D56" s="14">
        <v>0.3125</v>
      </c>
      <c r="E56" s="23">
        <f>ROUND(C56*D56,2)</f>
        <v>2.83</v>
      </c>
      <c r="F56" s="16">
        <v>0</v>
      </c>
      <c r="G56" s="23">
        <f>ROUND(E56*F56,2)</f>
        <v>0</v>
      </c>
      <c r="H56" s="23">
        <f>ROUND(E56-G56,2)</f>
        <v>2.83</v>
      </c>
    </row>
    <row r="57" spans="1:8" x14ac:dyDescent="0.3">
      <c r="A57" s="13" t="s">
        <v>43</v>
      </c>
      <c r="C57" s="23"/>
      <c r="E57" s="23"/>
    </row>
    <row r="58" spans="1:8" x14ac:dyDescent="0.3">
      <c r="A58" s="14" t="s">
        <v>42</v>
      </c>
      <c r="B58" s="14" t="s">
        <v>39</v>
      </c>
      <c r="C58" s="15">
        <v>9.06</v>
      </c>
      <c r="D58" s="14">
        <v>5.0799999999999998E-2</v>
      </c>
      <c r="E58" s="23">
        <f>ROUND(C58*D58,2)</f>
        <v>0.46</v>
      </c>
      <c r="F58" s="16">
        <v>0</v>
      </c>
      <c r="G58" s="23">
        <f>ROUND(E58*F58,2)</f>
        <v>0</v>
      </c>
      <c r="H58" s="23">
        <f>ROUND(E58-G58,2)</f>
        <v>0.46</v>
      </c>
    </row>
    <row r="59" spans="1:8" x14ac:dyDescent="0.3">
      <c r="A59" s="14" t="s">
        <v>91</v>
      </c>
      <c r="B59" s="14" t="s">
        <v>39</v>
      </c>
      <c r="C59" s="15">
        <v>9.06</v>
      </c>
      <c r="D59" s="14">
        <v>1.7600000000000001E-2</v>
      </c>
      <c r="E59" s="23">
        <f>ROUND(C59*D59,2)</f>
        <v>0.16</v>
      </c>
      <c r="F59" s="16">
        <v>0</v>
      </c>
      <c r="G59" s="23">
        <f>ROUND(E59*F59,2)</f>
        <v>0</v>
      </c>
      <c r="H59" s="23">
        <f>ROUND(E59-G59,2)</f>
        <v>0.16</v>
      </c>
    </row>
    <row r="60" spans="1:8" x14ac:dyDescent="0.3">
      <c r="A60" s="14" t="s">
        <v>44</v>
      </c>
      <c r="B60" s="14" t="s">
        <v>39</v>
      </c>
      <c r="C60" s="15">
        <v>17.91</v>
      </c>
      <c r="D60" s="14">
        <v>0.22839999999999999</v>
      </c>
      <c r="E60" s="23">
        <f>ROUND(C60*D60,2)</f>
        <v>4.09</v>
      </c>
      <c r="F60" s="16">
        <v>0</v>
      </c>
      <c r="G60" s="23">
        <f>ROUND(E60*F60,2)</f>
        <v>0</v>
      </c>
      <c r="H60" s="23">
        <f>ROUND(E60-G60,2)</f>
        <v>4.09</v>
      </c>
    </row>
    <row r="61" spans="1:8" x14ac:dyDescent="0.3">
      <c r="A61" s="13" t="s">
        <v>45</v>
      </c>
      <c r="C61" s="23"/>
      <c r="E61" s="23"/>
    </row>
    <row r="62" spans="1:8" x14ac:dyDescent="0.3">
      <c r="A62" s="14" t="s">
        <v>38</v>
      </c>
      <c r="B62" s="14" t="s">
        <v>19</v>
      </c>
      <c r="C62" s="15">
        <v>3.44</v>
      </c>
      <c r="D62" s="14">
        <v>3.8348</v>
      </c>
      <c r="E62" s="23">
        <f>ROUND(C62*D62,2)</f>
        <v>13.19</v>
      </c>
      <c r="F62" s="16">
        <v>0</v>
      </c>
      <c r="G62" s="23">
        <f>ROUND(E62*F62,2)</f>
        <v>0</v>
      </c>
      <c r="H62" s="23">
        <f>ROUND(E62-G62,2)</f>
        <v>13.19</v>
      </c>
    </row>
    <row r="63" spans="1:8" x14ac:dyDescent="0.3">
      <c r="A63" s="14" t="s">
        <v>134</v>
      </c>
      <c r="B63" s="14" t="s">
        <v>19</v>
      </c>
      <c r="C63" s="15">
        <v>3.44</v>
      </c>
      <c r="D63" s="14">
        <v>1.4244000000000001</v>
      </c>
      <c r="E63" s="23">
        <f>ROUND(C63*D63,2)</f>
        <v>4.9000000000000004</v>
      </c>
      <c r="F63" s="16">
        <v>0</v>
      </c>
      <c r="G63" s="23">
        <f>ROUND(E63*F63,2)</f>
        <v>0</v>
      </c>
      <c r="H63" s="23">
        <f>ROUND(E63-G63,2)</f>
        <v>4.9000000000000004</v>
      </c>
    </row>
    <row r="64" spans="1:8" x14ac:dyDescent="0.3">
      <c r="A64" s="14" t="s">
        <v>91</v>
      </c>
      <c r="B64" s="14" t="s">
        <v>19</v>
      </c>
      <c r="C64" s="15">
        <v>3.44</v>
      </c>
      <c r="D64" s="14">
        <v>0.44900000000000001</v>
      </c>
      <c r="E64" s="23">
        <f>ROUND(C64*D64,2)</f>
        <v>1.54</v>
      </c>
      <c r="F64" s="16">
        <v>0</v>
      </c>
      <c r="G64" s="23">
        <f>ROUND(E64*F64,2)</f>
        <v>0</v>
      </c>
      <c r="H64" s="23">
        <f>ROUND(E64-G64,2)</f>
        <v>1.54</v>
      </c>
    </row>
    <row r="65" spans="1:8" x14ac:dyDescent="0.3">
      <c r="A65" s="14" t="s">
        <v>217</v>
      </c>
      <c r="B65" s="14" t="s">
        <v>19</v>
      </c>
      <c r="C65" s="15">
        <v>3.44</v>
      </c>
      <c r="D65" s="14">
        <v>10.9975</v>
      </c>
      <c r="E65" s="23">
        <f>ROUND(C65*D65,2)</f>
        <v>37.83</v>
      </c>
      <c r="F65" s="16">
        <v>0</v>
      </c>
      <c r="G65" s="23">
        <f>ROUND(E65*F65,2)</f>
        <v>0</v>
      </c>
      <c r="H65" s="23">
        <f>ROUND(E65-G65,2)</f>
        <v>37.83</v>
      </c>
    </row>
    <row r="66" spans="1:8" x14ac:dyDescent="0.3">
      <c r="A66" s="13" t="s">
        <v>47</v>
      </c>
      <c r="C66" s="23"/>
      <c r="E66" s="23"/>
    </row>
    <row r="67" spans="1:8" x14ac:dyDescent="0.3">
      <c r="A67" s="14" t="s">
        <v>42</v>
      </c>
      <c r="B67" s="14" t="s">
        <v>48</v>
      </c>
      <c r="C67" s="15">
        <v>6.55</v>
      </c>
      <c r="D67" s="14">
        <v>1</v>
      </c>
      <c r="E67" s="23">
        <f t="shared" ref="E67:E72" si="3">ROUND(C67*D67,2)</f>
        <v>6.55</v>
      </c>
      <c r="F67" s="16">
        <v>0</v>
      </c>
      <c r="G67" s="23">
        <f t="shared" ref="G67:G72" si="4">ROUND(E67*F67,2)</f>
        <v>0</v>
      </c>
      <c r="H67" s="23">
        <f t="shared" ref="H67:H74" si="5">ROUND(E67-G67,2)</f>
        <v>6.55</v>
      </c>
    </row>
    <row r="68" spans="1:8" x14ac:dyDescent="0.3">
      <c r="A68" s="14" t="s">
        <v>38</v>
      </c>
      <c r="B68" s="14" t="s">
        <v>48</v>
      </c>
      <c r="C68" s="15">
        <v>2.75</v>
      </c>
      <c r="D68" s="14">
        <v>1</v>
      </c>
      <c r="E68" s="23">
        <f t="shared" si="3"/>
        <v>2.75</v>
      </c>
      <c r="F68" s="16">
        <v>0</v>
      </c>
      <c r="G68" s="23">
        <f t="shared" si="4"/>
        <v>0</v>
      </c>
      <c r="H68" s="23">
        <f t="shared" si="5"/>
        <v>2.75</v>
      </c>
    </row>
    <row r="69" spans="1:8" x14ac:dyDescent="0.3">
      <c r="A69" s="14" t="s">
        <v>134</v>
      </c>
      <c r="B69" s="14" t="s">
        <v>48</v>
      </c>
      <c r="C69" s="15">
        <v>4.7</v>
      </c>
      <c r="D69" s="14">
        <v>1</v>
      </c>
      <c r="E69" s="23">
        <f t="shared" si="3"/>
        <v>4.7</v>
      </c>
      <c r="F69" s="16">
        <v>0</v>
      </c>
      <c r="G69" s="23">
        <f t="shared" si="4"/>
        <v>0</v>
      </c>
      <c r="H69" s="23">
        <f t="shared" si="5"/>
        <v>4.7</v>
      </c>
    </row>
    <row r="70" spans="1:8" x14ac:dyDescent="0.3">
      <c r="A70" s="14" t="s">
        <v>91</v>
      </c>
      <c r="B70" s="14" t="s">
        <v>48</v>
      </c>
      <c r="C70" s="15">
        <v>0.63</v>
      </c>
      <c r="D70" s="14">
        <v>1</v>
      </c>
      <c r="E70" s="23">
        <f t="shared" si="3"/>
        <v>0.63</v>
      </c>
      <c r="F70" s="16">
        <v>0</v>
      </c>
      <c r="G70" s="23">
        <f t="shared" si="4"/>
        <v>0</v>
      </c>
      <c r="H70" s="23">
        <f t="shared" si="5"/>
        <v>0.63</v>
      </c>
    </row>
    <row r="71" spans="1:8" x14ac:dyDescent="0.3">
      <c r="A71" s="14" t="s">
        <v>217</v>
      </c>
      <c r="B71" s="14" t="s">
        <v>48</v>
      </c>
      <c r="C71" s="15">
        <v>14.31</v>
      </c>
      <c r="D71" s="14">
        <v>1</v>
      </c>
      <c r="E71" s="23">
        <f t="shared" si="3"/>
        <v>14.31</v>
      </c>
      <c r="F71" s="16">
        <v>0</v>
      </c>
      <c r="G71" s="23">
        <f t="shared" si="4"/>
        <v>0</v>
      </c>
      <c r="H71" s="23">
        <f t="shared" si="5"/>
        <v>14.31</v>
      </c>
    </row>
    <row r="72" spans="1:8" x14ac:dyDescent="0.3">
      <c r="A72" s="9" t="s">
        <v>49</v>
      </c>
      <c r="B72" s="9" t="s">
        <v>48</v>
      </c>
      <c r="C72" s="10">
        <v>24.23</v>
      </c>
      <c r="D72" s="9">
        <v>1</v>
      </c>
      <c r="E72" s="22">
        <f t="shared" si="3"/>
        <v>24.23</v>
      </c>
      <c r="F72" s="11">
        <v>0</v>
      </c>
      <c r="G72" s="22">
        <f t="shared" si="4"/>
        <v>0</v>
      </c>
      <c r="H72" s="22">
        <f t="shared" si="5"/>
        <v>24.23</v>
      </c>
    </row>
    <row r="73" spans="1:8" x14ac:dyDescent="0.3">
      <c r="A73" s="7" t="s">
        <v>50</v>
      </c>
      <c r="C73" s="23"/>
      <c r="E73" s="23">
        <f>SUM(E12:E72)</f>
        <v>584.03999999999985</v>
      </c>
      <c r="G73" s="12">
        <f>SUM(G12:G72)</f>
        <v>0</v>
      </c>
      <c r="H73" s="12">
        <f t="shared" si="5"/>
        <v>584.04</v>
      </c>
    </row>
    <row r="74" spans="1:8" x14ac:dyDescent="0.3">
      <c r="A74" s="7" t="s">
        <v>51</v>
      </c>
      <c r="C74" s="23"/>
      <c r="E74" s="23">
        <f>+E8-E73</f>
        <v>135.96000000000015</v>
      </c>
      <c r="G74" s="12">
        <f>+G8-G73</f>
        <v>0</v>
      </c>
      <c r="H74" s="12">
        <f t="shared" si="5"/>
        <v>135.96</v>
      </c>
    </row>
    <row r="75" spans="1:8" x14ac:dyDescent="0.3">
      <c r="A75" t="s">
        <v>12</v>
      </c>
      <c r="C75" s="23"/>
      <c r="E75" s="23"/>
    </row>
    <row r="76" spans="1:8" x14ac:dyDescent="0.3">
      <c r="A76" s="7" t="s">
        <v>52</v>
      </c>
      <c r="C76" s="23"/>
      <c r="E76" s="23"/>
    </row>
    <row r="77" spans="1:8" x14ac:dyDescent="0.3">
      <c r="A77" s="14" t="s">
        <v>42</v>
      </c>
      <c r="B77" s="14" t="s">
        <v>48</v>
      </c>
      <c r="C77" s="15">
        <v>16.510000000000002</v>
      </c>
      <c r="D77" s="14">
        <v>1</v>
      </c>
      <c r="E77" s="23">
        <f>ROUND(C77*D77,2)</f>
        <v>16.510000000000002</v>
      </c>
      <c r="F77" s="16">
        <v>0</v>
      </c>
      <c r="G77" s="23">
        <f>ROUND(E77*F77,2)</f>
        <v>0</v>
      </c>
      <c r="H77" s="23">
        <f t="shared" ref="H77:H84" si="6">ROUND(E77-G77,2)</f>
        <v>16.510000000000002</v>
      </c>
    </row>
    <row r="78" spans="1:8" x14ac:dyDescent="0.3">
      <c r="A78" s="14" t="s">
        <v>38</v>
      </c>
      <c r="B78" s="14" t="s">
        <v>48</v>
      </c>
      <c r="C78" s="15">
        <v>21.36</v>
      </c>
      <c r="D78" s="14">
        <v>1</v>
      </c>
      <c r="E78" s="23">
        <f>ROUND(C78*D78,2)</f>
        <v>21.36</v>
      </c>
      <c r="F78" s="16">
        <v>0</v>
      </c>
      <c r="G78" s="23">
        <f>ROUND(E78*F78,2)</f>
        <v>0</v>
      </c>
      <c r="H78" s="23">
        <f t="shared" si="6"/>
        <v>21.36</v>
      </c>
    </row>
    <row r="79" spans="1:8" x14ac:dyDescent="0.3">
      <c r="A79" s="14" t="s">
        <v>134</v>
      </c>
      <c r="B79" s="14" t="s">
        <v>48</v>
      </c>
      <c r="C79" s="15">
        <v>22.51</v>
      </c>
      <c r="D79" s="14">
        <v>1</v>
      </c>
      <c r="E79" s="23">
        <f>ROUND(C79*D79,2)</f>
        <v>22.51</v>
      </c>
      <c r="F79" s="16">
        <v>0</v>
      </c>
      <c r="G79" s="23">
        <f>ROUND(E79*F79,2)</f>
        <v>0</v>
      </c>
      <c r="H79" s="23">
        <f t="shared" si="6"/>
        <v>22.51</v>
      </c>
    </row>
    <row r="80" spans="1:8" x14ac:dyDescent="0.3">
      <c r="A80" s="14" t="s">
        <v>91</v>
      </c>
      <c r="B80" s="14" t="s">
        <v>48</v>
      </c>
      <c r="C80" s="15">
        <v>4.9800000000000004</v>
      </c>
      <c r="D80" s="14">
        <v>1</v>
      </c>
      <c r="E80" s="23">
        <f>ROUND(C80*D80,2)</f>
        <v>4.9800000000000004</v>
      </c>
      <c r="F80" s="16">
        <v>0</v>
      </c>
      <c r="G80" s="23">
        <f>ROUND(E80*F80,2)</f>
        <v>0</v>
      </c>
      <c r="H80" s="23">
        <f t="shared" si="6"/>
        <v>4.9800000000000004</v>
      </c>
    </row>
    <row r="81" spans="1:8" x14ac:dyDescent="0.3">
      <c r="A81" s="9" t="s">
        <v>217</v>
      </c>
      <c r="B81" s="9" t="s">
        <v>48</v>
      </c>
      <c r="C81" s="10">
        <v>58.74</v>
      </c>
      <c r="D81" s="9">
        <v>1</v>
      </c>
      <c r="E81" s="22">
        <f>ROUND(C81*D81,2)</f>
        <v>58.74</v>
      </c>
      <c r="F81" s="11">
        <v>0</v>
      </c>
      <c r="G81" s="22">
        <f>ROUND(E81*F81,2)</f>
        <v>0</v>
      </c>
      <c r="H81" s="22">
        <f t="shared" si="6"/>
        <v>58.74</v>
      </c>
    </row>
    <row r="82" spans="1:8" x14ac:dyDescent="0.3">
      <c r="A82" s="7" t="s">
        <v>53</v>
      </c>
      <c r="C82" s="23"/>
      <c r="E82" s="23">
        <f>SUM(E77:E81)</f>
        <v>124.10000000000002</v>
      </c>
      <c r="G82" s="12">
        <f>SUM(G77:G81)</f>
        <v>0</v>
      </c>
      <c r="H82" s="12">
        <f t="shared" si="6"/>
        <v>124.1</v>
      </c>
    </row>
    <row r="83" spans="1:8" x14ac:dyDescent="0.3">
      <c r="A83" s="7" t="s">
        <v>54</v>
      </c>
      <c r="C83" s="23"/>
      <c r="E83" s="23">
        <f>+E73+E82</f>
        <v>708.13999999999987</v>
      </c>
      <c r="G83" s="12">
        <f>+G73+G82</f>
        <v>0</v>
      </c>
      <c r="H83" s="12">
        <f t="shared" si="6"/>
        <v>708.14</v>
      </c>
    </row>
    <row r="84" spans="1:8" x14ac:dyDescent="0.3">
      <c r="A84" s="7" t="s">
        <v>55</v>
      </c>
      <c r="C84" s="23"/>
      <c r="E84" s="23">
        <f>+E8-E83</f>
        <v>11.860000000000127</v>
      </c>
      <c r="G84" s="12">
        <f>+G8-G83</f>
        <v>0</v>
      </c>
      <c r="H84" s="12">
        <f t="shared" si="6"/>
        <v>11.86</v>
      </c>
    </row>
    <row r="85" spans="1:8" x14ac:dyDescent="0.3">
      <c r="A85" t="s">
        <v>120</v>
      </c>
      <c r="C85" s="23"/>
      <c r="E85" s="23"/>
    </row>
    <row r="86" spans="1:8" x14ac:dyDescent="0.3">
      <c r="A86" t="s">
        <v>425</v>
      </c>
      <c r="C86" s="23"/>
      <c r="E86" s="23"/>
    </row>
    <row r="87" spans="1:8" x14ac:dyDescent="0.3">
      <c r="C87" s="23"/>
      <c r="E87" s="23"/>
    </row>
    <row r="88" spans="1:8" x14ac:dyDescent="0.3">
      <c r="A88" s="7" t="s">
        <v>121</v>
      </c>
      <c r="C88" s="23"/>
      <c r="E88" s="23"/>
    </row>
    <row r="89" spans="1:8" x14ac:dyDescent="0.3">
      <c r="A89" s="7" t="s">
        <v>122</v>
      </c>
      <c r="C89" s="23"/>
      <c r="E89" s="23"/>
    </row>
    <row r="98" spans="1:8" x14ac:dyDescent="0.3">
      <c r="A98" t="str" cm="1">
        <f t="array" aca="1" ref="A98" ca="1">MID(CELL("filename",A1),FIND("]",CELL("filename",A1))+1,256)</f>
        <v>soy3</v>
      </c>
    </row>
    <row r="99" spans="1:8" x14ac:dyDescent="0.3">
      <c r="A99" s="7" t="s">
        <v>50</v>
      </c>
      <c r="E99" s="25">
        <f>VLOOKUP(A99,$A$1:$H$98,5,FALSE)</f>
        <v>584.03999999999985</v>
      </c>
    </row>
    <row r="100" spans="1:8" x14ac:dyDescent="0.3">
      <c r="A100" s="7" t="s">
        <v>293</v>
      </c>
      <c r="E100" s="25">
        <f>VLOOKUP(A100,$A$1:$H$98,5,FALSE)</f>
        <v>124.10000000000002</v>
      </c>
    </row>
    <row r="101" spans="1:8" x14ac:dyDescent="0.3">
      <c r="A101" s="7" t="s">
        <v>294</v>
      </c>
      <c r="E101" s="25">
        <f t="shared" ref="E101:E102" si="7">VLOOKUP(A101,$A$1:$H$98,5,FALSE)</f>
        <v>708.13999999999987</v>
      </c>
    </row>
    <row r="102" spans="1:8" x14ac:dyDescent="0.3">
      <c r="A102" s="7" t="s">
        <v>55</v>
      </c>
      <c r="E102" s="25">
        <f t="shared" si="7"/>
        <v>11.860000000000127</v>
      </c>
    </row>
    <row r="104" spans="1:8" x14ac:dyDescent="0.3">
      <c r="A104" s="21" t="s">
        <v>255</v>
      </c>
    </row>
    <row r="105" spans="1:8" x14ac:dyDescent="0.3">
      <c r="A105" s="25">
        <f>E102</f>
        <v>11.860000000000127</v>
      </c>
      <c r="B105" s="25">
        <f ca="1">C105-Calculator!$B$16</f>
        <v>11.099999999999998</v>
      </c>
      <c r="C105" s="25">
        <f ca="1">D105-Calculator!$B$16</f>
        <v>11.399999999999999</v>
      </c>
      <c r="D105" s="25">
        <f ca="1">E105-Calculator!$B$16</f>
        <v>11.7</v>
      </c>
      <c r="E105" s="25" cm="1">
        <f t="array" aca="1" ref="E105" ca="1">IF(MID(CELL("filename",A1),FIND("]",CELL("filename",A1))+1,256)=Calculator!AR2,Calculator!B15,C7)</f>
        <v>12</v>
      </c>
      <c r="F105" s="25">
        <f ca="1">E105+Calculator!$B$16</f>
        <v>12.3</v>
      </c>
      <c r="G105" s="25">
        <f ca="1">F105+Calculator!$B$16</f>
        <v>12.600000000000001</v>
      </c>
      <c r="H105" s="25">
        <f ca="1">G105+Calculator!$B$16</f>
        <v>12.900000000000002</v>
      </c>
    </row>
    <row r="106" spans="1:8" x14ac:dyDescent="0.3">
      <c r="A106">
        <f ca="1">A107-Calculator!$B$12</f>
        <v>45</v>
      </c>
      <c r="B106">
        <f t="dataTable" ref="B106:H112" dt2D="1" dtr="1" r1="C7" r2="D7" ca="1"/>
        <v>-208.63999999999987</v>
      </c>
      <c r="C106">
        <v>-235.63999999999987</v>
      </c>
      <c r="D106">
        <v>-249.13999999999987</v>
      </c>
      <c r="E106">
        <v>-249.13999999999987</v>
      </c>
      <c r="F106">
        <v>-235.63999999999987</v>
      </c>
      <c r="G106">
        <v>-208.63999999999987</v>
      </c>
      <c r="H106">
        <v>-168.13999999999987</v>
      </c>
    </row>
    <row r="107" spans="1:8" x14ac:dyDescent="0.3">
      <c r="A107">
        <f ca="1">A108-Calculator!$B$12</f>
        <v>50</v>
      </c>
      <c r="B107">
        <v>-319.63999999999987</v>
      </c>
      <c r="C107">
        <v>-340.63999999999987</v>
      </c>
      <c r="D107">
        <v>-351.13999999999987</v>
      </c>
      <c r="E107">
        <v>-351.13999999999987</v>
      </c>
      <c r="F107">
        <v>-340.63999999999987</v>
      </c>
      <c r="G107">
        <v>-319.63999999999987</v>
      </c>
      <c r="H107">
        <v>-288.13999999999987</v>
      </c>
    </row>
    <row r="108" spans="1:8" x14ac:dyDescent="0.3">
      <c r="A108">
        <f ca="1">A109-Calculator!$B$12</f>
        <v>55</v>
      </c>
      <c r="B108">
        <v>-375.13999999999987</v>
      </c>
      <c r="C108">
        <v>-393.13999999999987</v>
      </c>
      <c r="D108">
        <v>-402.13999999999987</v>
      </c>
      <c r="E108">
        <v>-402.13999999999987</v>
      </c>
      <c r="F108">
        <v>-393.13999999999987</v>
      </c>
      <c r="G108">
        <v>-375.13999999999987</v>
      </c>
      <c r="H108">
        <v>-348.13999999999987</v>
      </c>
    </row>
    <row r="109" spans="1:8" x14ac:dyDescent="0.3">
      <c r="A109" cm="1">
        <f t="array" aca="1" ref="A109" ca="1">IF(MID(CELL("filename",A1),FIND("]",CELL("filename",A1))+1,256)=Calculator!AR2,Calculator!B11,D7)</f>
        <v>60</v>
      </c>
      <c r="B109">
        <v>-375.13999999999987</v>
      </c>
      <c r="C109">
        <v>-393.13999999999987</v>
      </c>
      <c r="D109">
        <v>-402.13999999999987</v>
      </c>
      <c r="E109">
        <v>-402.13999999999987</v>
      </c>
      <c r="F109">
        <v>-393.13999999999987</v>
      </c>
      <c r="G109">
        <v>-375.13999999999987</v>
      </c>
      <c r="H109">
        <v>-348.13999999999987</v>
      </c>
    </row>
    <row r="110" spans="1:8" x14ac:dyDescent="0.3">
      <c r="A110">
        <f ca="1">A109+Calculator!$B$12</f>
        <v>65</v>
      </c>
      <c r="B110">
        <v>-319.63999999999987</v>
      </c>
      <c r="C110">
        <v>-340.63999999999987</v>
      </c>
      <c r="D110">
        <v>-351.13999999999987</v>
      </c>
      <c r="E110">
        <v>-351.13999999999987</v>
      </c>
      <c r="F110">
        <v>-340.63999999999987</v>
      </c>
      <c r="G110">
        <v>-319.63999999999987</v>
      </c>
      <c r="H110">
        <v>-288.13999999999987</v>
      </c>
    </row>
    <row r="111" spans="1:8" x14ac:dyDescent="0.3">
      <c r="A111">
        <f ca="1">A110+Calculator!$B$12</f>
        <v>70</v>
      </c>
      <c r="B111">
        <v>-208.63999999999987</v>
      </c>
      <c r="C111">
        <v>-235.63999999999987</v>
      </c>
      <c r="D111">
        <v>-249.13999999999987</v>
      </c>
      <c r="E111">
        <v>-249.13999999999987</v>
      </c>
      <c r="F111">
        <v>-235.63999999999987</v>
      </c>
      <c r="G111">
        <v>-208.63999999999987</v>
      </c>
      <c r="H111">
        <v>-168.13999999999987</v>
      </c>
    </row>
    <row r="112" spans="1:8" x14ac:dyDescent="0.3">
      <c r="A112">
        <f ca="1">A111+Calculator!$B$12</f>
        <v>75</v>
      </c>
      <c r="B112">
        <v>-42.139999999999873</v>
      </c>
      <c r="C112">
        <v>-78.139999999999873</v>
      </c>
      <c r="D112">
        <v>-96.139999999999873</v>
      </c>
      <c r="E112">
        <v>-96.139999999999873</v>
      </c>
      <c r="F112">
        <v>-78.139999999999873</v>
      </c>
      <c r="G112">
        <v>-42.139999999999873</v>
      </c>
      <c r="H112">
        <v>11.860000000000127</v>
      </c>
    </row>
    <row r="115" spans="1:8" x14ac:dyDescent="0.3">
      <c r="A115" s="21" t="s">
        <v>256</v>
      </c>
    </row>
    <row r="116" spans="1:8" x14ac:dyDescent="0.3">
      <c r="A116" s="25">
        <f>E102</f>
        <v>11.860000000000127</v>
      </c>
      <c r="B116" s="25">
        <f ca="1">C116-Calculator!$B$29</f>
        <v>11.700000000000001</v>
      </c>
      <c r="C116" s="25">
        <f ca="1">D116-Calculator!$B$29</f>
        <v>11.8</v>
      </c>
      <c r="D116" s="25">
        <f ca="1">E116-Calculator!$B$29</f>
        <v>11.9</v>
      </c>
      <c r="E116" s="25" cm="1">
        <f t="array" aca="1" ref="E116" ca="1">IF(MID(CELL("filename",A1),FIND("]",CELL("filename",A1))+1,256)=Calculator!AS2,Calculator!B28,C7)</f>
        <v>12</v>
      </c>
      <c r="F116" s="25">
        <f ca="1">E116+Calculator!$B$29</f>
        <v>12.1</v>
      </c>
      <c r="G116" s="25">
        <f ca="1">F116+Calculator!$B$29</f>
        <v>12.2</v>
      </c>
      <c r="H116" s="25">
        <f ca="1">G116+Calculator!$B$29</f>
        <v>12.299999999999999</v>
      </c>
    </row>
    <row r="117" spans="1:8" x14ac:dyDescent="0.3">
      <c r="A117">
        <f ca="1">A118-Calculator!$B$25</f>
        <v>45</v>
      </c>
      <c r="B117">
        <f t="dataTable" ref="B117:H123" dt2D="1" dtr="1" r1="C7" r2="D7" ca="1"/>
        <v>-181.63999999999987</v>
      </c>
      <c r="C117">
        <v>-190.63999999999987</v>
      </c>
      <c r="D117">
        <v>-195.13999999999987</v>
      </c>
      <c r="E117">
        <v>-195.13999999999987</v>
      </c>
      <c r="F117">
        <v>-190.63999999999987</v>
      </c>
      <c r="G117">
        <v>-181.63999999999987</v>
      </c>
      <c r="H117">
        <v>-168.13999999999987</v>
      </c>
    </row>
    <row r="118" spans="1:8" x14ac:dyDescent="0.3">
      <c r="A118">
        <f ca="1">A119-Calculator!$B$25</f>
        <v>50</v>
      </c>
      <c r="B118">
        <v>-298.63999999999987</v>
      </c>
      <c r="C118">
        <v>-305.63999999999987</v>
      </c>
      <c r="D118">
        <v>-309.13999999999987</v>
      </c>
      <c r="E118">
        <v>-309.13999999999987</v>
      </c>
      <c r="F118">
        <v>-305.63999999999987</v>
      </c>
      <c r="G118">
        <v>-298.63999999999987</v>
      </c>
      <c r="H118">
        <v>-288.13999999999987</v>
      </c>
    </row>
    <row r="119" spans="1:8" x14ac:dyDescent="0.3">
      <c r="A119">
        <f ca="1">A120-Calculator!$B$25</f>
        <v>55</v>
      </c>
      <c r="B119">
        <v>-357.13999999999987</v>
      </c>
      <c r="C119">
        <v>-363.13999999999987</v>
      </c>
      <c r="D119">
        <v>-366.13999999999987</v>
      </c>
      <c r="E119">
        <v>-366.13999999999987</v>
      </c>
      <c r="F119">
        <v>-363.13999999999987</v>
      </c>
      <c r="G119">
        <v>-357.13999999999987</v>
      </c>
      <c r="H119">
        <v>-348.13999999999987</v>
      </c>
    </row>
    <row r="120" spans="1:8" x14ac:dyDescent="0.3">
      <c r="A120" cm="1">
        <f t="array" aca="1" ref="A120" ca="1">IF(MID(CELL("filename",A1),FIND("]",CELL("filename",A1))+1,256)=Calculator!AS2,Calculator!B24,D7)</f>
        <v>60</v>
      </c>
      <c r="B120">
        <v>-357.13999999999987</v>
      </c>
      <c r="C120">
        <v>-363.13999999999987</v>
      </c>
      <c r="D120">
        <v>-366.13999999999987</v>
      </c>
      <c r="E120">
        <v>-366.13999999999987</v>
      </c>
      <c r="F120">
        <v>-363.13999999999987</v>
      </c>
      <c r="G120">
        <v>-357.13999999999987</v>
      </c>
      <c r="H120">
        <v>-348.13999999999987</v>
      </c>
    </row>
    <row r="121" spans="1:8" x14ac:dyDescent="0.3">
      <c r="A121">
        <f ca="1">A120+Calculator!$B$25</f>
        <v>65</v>
      </c>
      <c r="B121">
        <v>-298.63999999999987</v>
      </c>
      <c r="C121">
        <v>-305.63999999999987</v>
      </c>
      <c r="D121">
        <v>-309.13999999999987</v>
      </c>
      <c r="E121">
        <v>-309.13999999999987</v>
      </c>
      <c r="F121">
        <v>-305.63999999999987</v>
      </c>
      <c r="G121">
        <v>-298.63999999999987</v>
      </c>
      <c r="H121">
        <v>-288.13999999999987</v>
      </c>
    </row>
    <row r="122" spans="1:8" x14ac:dyDescent="0.3">
      <c r="A122">
        <f ca="1">A121+Calculator!$B$25</f>
        <v>70</v>
      </c>
      <c r="B122">
        <v>-181.63999999999987</v>
      </c>
      <c r="C122">
        <v>-190.63999999999987</v>
      </c>
      <c r="D122">
        <v>-195.13999999999987</v>
      </c>
      <c r="E122">
        <v>-195.13999999999987</v>
      </c>
      <c r="F122">
        <v>-190.63999999999987</v>
      </c>
      <c r="G122">
        <v>-181.63999999999987</v>
      </c>
      <c r="H122">
        <v>-168.13999999999987</v>
      </c>
    </row>
    <row r="123" spans="1:8" x14ac:dyDescent="0.3">
      <c r="A123">
        <f ca="1">A122+Calculator!$B$25</f>
        <v>75</v>
      </c>
      <c r="B123">
        <v>-6.1399999999998727</v>
      </c>
      <c r="C123">
        <v>-18.139999999999873</v>
      </c>
      <c r="D123">
        <v>-24.139999999999873</v>
      </c>
      <c r="E123">
        <v>-24.139999999999873</v>
      </c>
      <c r="F123">
        <v>-18.139999999999873</v>
      </c>
      <c r="G123">
        <v>-6.1399999999998727</v>
      </c>
      <c r="H123">
        <v>11.860000000000127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3BD6-A312-4D1E-B4FB-FDC63312B262}">
  <dimension ref="A1:H123"/>
  <sheetViews>
    <sheetView topLeftCell="A100" workbookViewId="0">
      <selection activeCell="B116" sqref="B116:H116"/>
    </sheetView>
  </sheetViews>
  <sheetFormatPr defaultRowHeight="14.4" x14ac:dyDescent="0.3"/>
  <cols>
    <col min="1" max="1" width="25.6640625" customWidth="1"/>
  </cols>
  <sheetData>
    <row r="1" spans="1:8" x14ac:dyDescent="0.3">
      <c r="A1" s="80" t="s">
        <v>160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399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458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10</v>
      </c>
      <c r="B7" s="9" t="s">
        <v>124</v>
      </c>
      <c r="C7" s="28">
        <f>IF(Calculator!B7="Soybeans",Calculator!B15,IF(Calculator!B20="Soybeans",Calculator!B28,13.66))</f>
        <v>12</v>
      </c>
      <c r="D7" s="29">
        <f>IF(Calculator!B7="Soybeans",Calculator!B11,IF(Calculator!B20="Soybeans",Calculator!B24,42))</f>
        <v>60</v>
      </c>
      <c r="E7" s="22">
        <f>ROUND(C7*D7,2)</f>
        <v>720</v>
      </c>
      <c r="F7" s="11">
        <v>0</v>
      </c>
      <c r="G7" s="22">
        <f>ROUND(E7*F7,2)</f>
        <v>0</v>
      </c>
      <c r="H7" s="22">
        <f>ROUND(E7-G7,2)</f>
        <v>720</v>
      </c>
    </row>
    <row r="8" spans="1:8" x14ac:dyDescent="0.3">
      <c r="A8" s="7" t="s">
        <v>11</v>
      </c>
      <c r="C8" s="23"/>
      <c r="E8" s="23">
        <f>SUM(E7:E7)</f>
        <v>720</v>
      </c>
      <c r="G8" s="12">
        <f>SUM(G7:G7)</f>
        <v>0</v>
      </c>
      <c r="H8" s="12">
        <f>ROUND(E8-G8,2)</f>
        <v>720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4</v>
      </c>
      <c r="E12" s="23">
        <f>ROUND(C12*D12,2)</f>
        <v>32.44</v>
      </c>
      <c r="F12" s="16">
        <v>0</v>
      </c>
      <c r="G12" s="23">
        <f>ROUND(E12*F12,2)</f>
        <v>0</v>
      </c>
      <c r="H12" s="23">
        <f>ROUND(E12-G12,2)</f>
        <v>32.44</v>
      </c>
    </row>
    <row r="13" spans="1:8" x14ac:dyDescent="0.3">
      <c r="A13" s="13" t="s">
        <v>20</v>
      </c>
      <c r="C13" s="23"/>
      <c r="E13" s="23"/>
    </row>
    <row r="14" spans="1:8" x14ac:dyDescent="0.3">
      <c r="A14" s="14" t="s">
        <v>125</v>
      </c>
      <c r="B14" s="14" t="s">
        <v>21</v>
      </c>
      <c r="C14" s="15">
        <v>39.25</v>
      </c>
      <c r="D14" s="14">
        <v>0.87</v>
      </c>
      <c r="E14" s="23">
        <f>ROUND(C14*D14,2)</f>
        <v>34.15</v>
      </c>
      <c r="F14" s="16">
        <v>0</v>
      </c>
      <c r="G14" s="23">
        <f>ROUND(E14*F14,2)</f>
        <v>0</v>
      </c>
      <c r="H14" s="23">
        <f>ROUND(E14-G14,2)</f>
        <v>34.15</v>
      </c>
    </row>
    <row r="15" spans="1:8" x14ac:dyDescent="0.3">
      <c r="A15" s="14" t="s">
        <v>22</v>
      </c>
      <c r="B15" s="14" t="s">
        <v>21</v>
      </c>
      <c r="C15" s="15">
        <v>36.200000000000003</v>
      </c>
      <c r="D15" s="14">
        <v>1.33</v>
      </c>
      <c r="E15" s="23">
        <f>ROUND(C15*D15,2)</f>
        <v>48.15</v>
      </c>
      <c r="F15" s="16">
        <v>0</v>
      </c>
      <c r="G15" s="23">
        <f>ROUND(E15*F15,2)</f>
        <v>0</v>
      </c>
      <c r="H15" s="23">
        <f>ROUND(E15-G15,2)</f>
        <v>48.15</v>
      </c>
    </row>
    <row r="16" spans="1:8" x14ac:dyDescent="0.3">
      <c r="A16" s="13" t="s">
        <v>23</v>
      </c>
      <c r="C16" s="23"/>
      <c r="E16" s="23"/>
    </row>
    <row r="17" spans="1:8" x14ac:dyDescent="0.3">
      <c r="A17" s="14" t="s">
        <v>324</v>
      </c>
      <c r="B17" s="14" t="s">
        <v>18</v>
      </c>
      <c r="C17" s="15">
        <v>7.63</v>
      </c>
      <c r="D17" s="14">
        <v>1.6</v>
      </c>
      <c r="E17" s="23">
        <f>ROUND(C17*D17,2)</f>
        <v>12.21</v>
      </c>
      <c r="F17" s="16">
        <v>0</v>
      </c>
      <c r="G17" s="23">
        <f>ROUND(E17*F17,2)</f>
        <v>0</v>
      </c>
      <c r="H17" s="23">
        <f>ROUND(E17-G17,2)</f>
        <v>12.21</v>
      </c>
    </row>
    <row r="18" spans="1:8" x14ac:dyDescent="0.3">
      <c r="A18" s="14" t="s">
        <v>326</v>
      </c>
      <c r="B18" s="14" t="s">
        <v>18</v>
      </c>
      <c r="C18" s="15">
        <v>6.09</v>
      </c>
      <c r="D18" s="14">
        <v>13.7</v>
      </c>
      <c r="E18" s="23">
        <f>ROUND(C18*D18,2)</f>
        <v>83.43</v>
      </c>
      <c r="F18" s="16">
        <v>0</v>
      </c>
      <c r="G18" s="23">
        <f>ROUND(E18*F18,2)</f>
        <v>0</v>
      </c>
      <c r="H18" s="23">
        <f>ROUND(E18-G18,2)</f>
        <v>83.43</v>
      </c>
    </row>
    <row r="19" spans="1:8" x14ac:dyDescent="0.3">
      <c r="A19" s="13" t="s">
        <v>24</v>
      </c>
      <c r="C19" s="23"/>
      <c r="E19" s="23"/>
    </row>
    <row r="20" spans="1:8" x14ac:dyDescent="0.3">
      <c r="A20" s="14" t="s">
        <v>140</v>
      </c>
      <c r="B20" s="14" t="s">
        <v>26</v>
      </c>
      <c r="C20" s="15">
        <v>12</v>
      </c>
      <c r="D20" s="14">
        <v>2</v>
      </c>
      <c r="E20" s="23">
        <f>ROUND(C20*D20,2)</f>
        <v>24</v>
      </c>
      <c r="F20" s="16">
        <v>0</v>
      </c>
      <c r="G20" s="23">
        <f>ROUND(E20*F20,2)</f>
        <v>0</v>
      </c>
      <c r="H20" s="23">
        <f>ROUND(E20-G20,2)</f>
        <v>24</v>
      </c>
    </row>
    <row r="21" spans="1:8" x14ac:dyDescent="0.3">
      <c r="A21" s="14" t="s">
        <v>105</v>
      </c>
      <c r="B21" s="14" t="s">
        <v>18</v>
      </c>
      <c r="C21" s="15">
        <v>0.33</v>
      </c>
      <c r="D21" s="14">
        <v>48</v>
      </c>
      <c r="E21" s="23">
        <f>ROUND(C21*D21,2)</f>
        <v>15.84</v>
      </c>
      <c r="F21" s="16">
        <v>0</v>
      </c>
      <c r="G21" s="23">
        <f>ROUND(E21*F21,2)</f>
        <v>0</v>
      </c>
      <c r="H21" s="23">
        <f>ROUND(E21-G21,2)</f>
        <v>15.84</v>
      </c>
    </row>
    <row r="22" spans="1:8" x14ac:dyDescent="0.3">
      <c r="A22" s="14" t="s">
        <v>392</v>
      </c>
      <c r="B22" s="14" t="s">
        <v>26</v>
      </c>
      <c r="C22" s="15">
        <v>5.92</v>
      </c>
      <c r="D22" s="14">
        <v>3.5</v>
      </c>
      <c r="E22" s="23">
        <f>ROUND(C22*D22,2)</f>
        <v>20.72</v>
      </c>
      <c r="F22" s="16">
        <v>0</v>
      </c>
      <c r="G22" s="23">
        <f>ROUND(E22*F22,2)</f>
        <v>0</v>
      </c>
      <c r="H22" s="23">
        <f>ROUND(E22-G22,2)</f>
        <v>20.72</v>
      </c>
    </row>
    <row r="23" spans="1:8" x14ac:dyDescent="0.3">
      <c r="A23" s="14" t="s">
        <v>74</v>
      </c>
      <c r="B23" s="14" t="s">
        <v>26</v>
      </c>
      <c r="C23" s="15">
        <v>10.75</v>
      </c>
      <c r="D23" s="14">
        <v>1</v>
      </c>
      <c r="E23" s="23">
        <f>ROUND(C23*D23,2)</f>
        <v>10.75</v>
      </c>
      <c r="F23" s="16">
        <v>0</v>
      </c>
      <c r="G23" s="23">
        <f>ROUND(E23*F23,2)</f>
        <v>0</v>
      </c>
      <c r="H23" s="23">
        <f>ROUND(E23-G23,2)</f>
        <v>10.75</v>
      </c>
    </row>
    <row r="24" spans="1:8" x14ac:dyDescent="0.3">
      <c r="A24" s="13" t="s">
        <v>27</v>
      </c>
      <c r="C24" s="23"/>
      <c r="E24" s="23"/>
    </row>
    <row r="25" spans="1:8" x14ac:dyDescent="0.3">
      <c r="A25" s="14" t="s">
        <v>141</v>
      </c>
      <c r="B25" s="14" t="s">
        <v>29</v>
      </c>
      <c r="C25" s="15">
        <v>8.25</v>
      </c>
      <c r="D25" s="14">
        <v>0.75</v>
      </c>
      <c r="E25" s="23">
        <f>ROUND(C25*D25,2)</f>
        <v>6.19</v>
      </c>
      <c r="F25" s="16">
        <v>0</v>
      </c>
      <c r="G25" s="23">
        <f>ROUND(E25*F25,2)</f>
        <v>0</v>
      </c>
      <c r="H25" s="23">
        <f>ROUND(E25-G25,2)</f>
        <v>6.19</v>
      </c>
    </row>
    <row r="26" spans="1:8" x14ac:dyDescent="0.3">
      <c r="A26" s="14" t="s">
        <v>219</v>
      </c>
      <c r="B26" s="14" t="s">
        <v>220</v>
      </c>
      <c r="C26" s="15">
        <v>1.05</v>
      </c>
      <c r="D26" s="14">
        <v>14</v>
      </c>
      <c r="E26" s="23">
        <f>ROUND(C26*D26,2)</f>
        <v>14.7</v>
      </c>
      <c r="F26" s="16">
        <v>0</v>
      </c>
      <c r="G26" s="23">
        <f>ROUND(E26*F26,2)</f>
        <v>0</v>
      </c>
      <c r="H26" s="23">
        <f>ROUND(E26-G26,2)</f>
        <v>14.7</v>
      </c>
    </row>
    <row r="27" spans="1:8" x14ac:dyDescent="0.3">
      <c r="A27" s="14" t="s">
        <v>110</v>
      </c>
      <c r="B27" s="14" t="s">
        <v>18</v>
      </c>
      <c r="C27" s="15">
        <v>0.56000000000000005</v>
      </c>
      <c r="D27" s="14">
        <v>6.4</v>
      </c>
      <c r="E27" s="23">
        <f>ROUND(C27*D27,2)</f>
        <v>3.58</v>
      </c>
      <c r="F27" s="16">
        <v>0</v>
      </c>
      <c r="G27" s="23">
        <f>ROUND(E27*F27,2)</f>
        <v>0</v>
      </c>
      <c r="H27" s="23">
        <f>ROUND(E27-G27,2)</f>
        <v>3.58</v>
      </c>
    </row>
    <row r="28" spans="1:8" x14ac:dyDescent="0.3">
      <c r="A28" s="14" t="s">
        <v>142</v>
      </c>
      <c r="B28" s="14" t="s">
        <v>48</v>
      </c>
      <c r="C28" s="15">
        <v>8</v>
      </c>
      <c r="D28" s="14">
        <v>1</v>
      </c>
      <c r="E28" s="23">
        <f>ROUND(C28*D28,2)</f>
        <v>8</v>
      </c>
      <c r="F28" s="16">
        <v>0</v>
      </c>
      <c r="G28" s="23">
        <f>ROUND(E28*F28,2)</f>
        <v>0</v>
      </c>
      <c r="H28" s="23">
        <f>ROUND(E28-G28,2)</f>
        <v>8</v>
      </c>
    </row>
    <row r="29" spans="1:8" x14ac:dyDescent="0.3">
      <c r="A29" s="13" t="s">
        <v>33</v>
      </c>
      <c r="C29" s="23"/>
      <c r="E29" s="23"/>
    </row>
    <row r="30" spans="1:8" x14ac:dyDescent="0.3">
      <c r="A30" s="14" t="s">
        <v>325</v>
      </c>
      <c r="B30" s="14" t="s">
        <v>29</v>
      </c>
      <c r="C30" s="15">
        <v>1.07</v>
      </c>
      <c r="D30" s="14">
        <v>50</v>
      </c>
      <c r="E30" s="23">
        <f>ROUND(C30*D30,2)</f>
        <v>53.5</v>
      </c>
      <c r="F30" s="16">
        <v>0</v>
      </c>
      <c r="G30" s="23">
        <f>ROUND(E30*F30,2)</f>
        <v>0</v>
      </c>
      <c r="H30" s="23">
        <f>ROUND(E30-G30,2)</f>
        <v>53.5</v>
      </c>
    </row>
    <row r="31" spans="1:8" x14ac:dyDescent="0.3">
      <c r="A31" s="13" t="s">
        <v>114</v>
      </c>
      <c r="C31" s="23"/>
      <c r="E31" s="23"/>
    </row>
    <row r="32" spans="1:8" x14ac:dyDescent="0.3">
      <c r="A32" s="14" t="s">
        <v>115</v>
      </c>
      <c r="B32" s="14" t="s">
        <v>26</v>
      </c>
      <c r="C32" s="15">
        <v>3.3</v>
      </c>
      <c r="D32" s="14">
        <v>0.6</v>
      </c>
      <c r="E32" s="23">
        <f>ROUND(C32*D32,2)</f>
        <v>1.98</v>
      </c>
      <c r="F32" s="16">
        <v>0</v>
      </c>
      <c r="G32" s="23">
        <f>ROUND(E32*F32,2)</f>
        <v>0</v>
      </c>
      <c r="H32" s="23">
        <f>ROUND(E32-G32,2)</f>
        <v>1.98</v>
      </c>
    </row>
    <row r="33" spans="1:8" x14ac:dyDescent="0.3">
      <c r="A33" s="13" t="s">
        <v>61</v>
      </c>
      <c r="C33" s="23"/>
      <c r="E33" s="23"/>
    </row>
    <row r="34" spans="1:8" x14ac:dyDescent="0.3">
      <c r="A34" s="14" t="s">
        <v>62</v>
      </c>
      <c r="B34" s="14" t="s">
        <v>48</v>
      </c>
      <c r="C34" s="15">
        <v>7.5</v>
      </c>
      <c r="D34" s="14">
        <v>1</v>
      </c>
      <c r="E34" s="23">
        <f>ROUND(C34*D34,2)</f>
        <v>7.5</v>
      </c>
      <c r="F34" s="16">
        <v>0</v>
      </c>
      <c r="G34" s="23">
        <f>ROUND(E34*F34,2)</f>
        <v>0</v>
      </c>
      <c r="H34" s="23">
        <f>ROUND(E34-G34,2)</f>
        <v>7.5</v>
      </c>
    </row>
    <row r="35" spans="1:8" x14ac:dyDescent="0.3">
      <c r="A35" s="13" t="s">
        <v>131</v>
      </c>
      <c r="C35" s="23"/>
      <c r="E35" s="23"/>
    </row>
    <row r="36" spans="1:8" x14ac:dyDescent="0.3">
      <c r="A36" s="14" t="s">
        <v>144</v>
      </c>
      <c r="B36" s="14" t="s">
        <v>124</v>
      </c>
      <c r="C36" s="15">
        <v>0.27</v>
      </c>
      <c r="D36" s="14">
        <v>50</v>
      </c>
      <c r="E36" s="23">
        <f>ROUND(C36*D36,2)</f>
        <v>13.5</v>
      </c>
      <c r="F36" s="16">
        <v>0</v>
      </c>
      <c r="G36" s="23">
        <f>ROUND(E36*F36,2)</f>
        <v>0</v>
      </c>
      <c r="H36" s="23">
        <f>ROUND(E36-G36,2)</f>
        <v>13.5</v>
      </c>
    </row>
    <row r="37" spans="1:8" x14ac:dyDescent="0.3">
      <c r="A37" s="13" t="s">
        <v>34</v>
      </c>
      <c r="C37" s="23"/>
      <c r="E37" s="23"/>
    </row>
    <row r="38" spans="1:8" x14ac:dyDescent="0.3">
      <c r="A38" s="14" t="s">
        <v>35</v>
      </c>
      <c r="B38" s="14" t="s">
        <v>36</v>
      </c>
      <c r="C38" s="15">
        <v>65</v>
      </c>
      <c r="D38" s="14">
        <v>0.33300000000000002</v>
      </c>
      <c r="E38" s="23">
        <f>ROUND(C38*D38,2)</f>
        <v>21.65</v>
      </c>
      <c r="F38" s="16">
        <v>0</v>
      </c>
      <c r="G38" s="23">
        <f>ROUND(E38*F38,2)</f>
        <v>0</v>
      </c>
      <c r="H38" s="23">
        <f>ROUND(E38-G38,2)</f>
        <v>21.65</v>
      </c>
    </row>
    <row r="39" spans="1:8" x14ac:dyDescent="0.3">
      <c r="A39" s="13" t="s">
        <v>116</v>
      </c>
      <c r="C39" s="23"/>
      <c r="E39" s="23"/>
    </row>
    <row r="40" spans="1:8" x14ac:dyDescent="0.3">
      <c r="A40" s="14" t="s">
        <v>145</v>
      </c>
      <c r="B40" s="14" t="s">
        <v>48</v>
      </c>
      <c r="C40" s="15">
        <v>6.5</v>
      </c>
      <c r="D40" s="14">
        <v>1</v>
      </c>
      <c r="E40" s="23">
        <f>ROUND(C40*D40,2)</f>
        <v>6.5</v>
      </c>
      <c r="F40" s="16">
        <v>0</v>
      </c>
      <c r="G40" s="23">
        <f>ROUND(E40*F40,2)</f>
        <v>0</v>
      </c>
      <c r="H40" s="23">
        <f>ROUND(E40-G40,2)</f>
        <v>6.5</v>
      </c>
    </row>
    <row r="41" spans="1:8" x14ac:dyDescent="0.3">
      <c r="A41" s="13" t="s">
        <v>146</v>
      </c>
      <c r="C41" s="23"/>
      <c r="E41" s="23"/>
    </row>
    <row r="42" spans="1:8" x14ac:dyDescent="0.3">
      <c r="A42" s="14" t="s">
        <v>147</v>
      </c>
      <c r="B42" s="14" t="s">
        <v>48</v>
      </c>
      <c r="C42" s="15">
        <v>1.55</v>
      </c>
      <c r="D42" s="14">
        <v>1</v>
      </c>
      <c r="E42" s="23">
        <f>ROUND(C42*D42,2)</f>
        <v>1.55</v>
      </c>
      <c r="F42" s="16">
        <v>0</v>
      </c>
      <c r="G42" s="23">
        <f>ROUND(E42*F42,2)</f>
        <v>0</v>
      </c>
      <c r="H42" s="23">
        <f>ROUND(E42-G42,2)</f>
        <v>1.55</v>
      </c>
    </row>
    <row r="43" spans="1:8" x14ac:dyDescent="0.3">
      <c r="A43" s="13" t="s">
        <v>118</v>
      </c>
      <c r="C43" s="23"/>
      <c r="E43" s="23"/>
    </row>
    <row r="44" spans="1:8" x14ac:dyDescent="0.3">
      <c r="A44" s="14" t="s">
        <v>119</v>
      </c>
      <c r="B44" s="14" t="s">
        <v>48</v>
      </c>
      <c r="C44" s="15">
        <v>10</v>
      </c>
      <c r="D44" s="14">
        <v>0.33300000000000002</v>
      </c>
      <c r="E44" s="23">
        <f>ROUND(C44*D44,2)</f>
        <v>3.33</v>
      </c>
      <c r="F44" s="16">
        <v>0</v>
      </c>
      <c r="G44" s="23">
        <f>ROUND(E44*F44,2)</f>
        <v>0</v>
      </c>
      <c r="H44" s="23">
        <f>ROUND(E44-G44,2)</f>
        <v>3.33</v>
      </c>
    </row>
    <row r="45" spans="1:8" x14ac:dyDescent="0.3">
      <c r="A45" s="13" t="s">
        <v>37</v>
      </c>
      <c r="C45" s="23"/>
      <c r="E45" s="23"/>
    </row>
    <row r="46" spans="1:8" x14ac:dyDescent="0.3">
      <c r="A46" s="14" t="s">
        <v>38</v>
      </c>
      <c r="B46" s="14" t="s">
        <v>39</v>
      </c>
      <c r="C46" s="15">
        <v>17.940000000000001</v>
      </c>
      <c r="D46" s="14">
        <v>7.1999999999999995E-2</v>
      </c>
      <c r="E46" s="23">
        <f>ROUND(C46*D46,2)</f>
        <v>1.29</v>
      </c>
      <c r="F46" s="16">
        <v>0</v>
      </c>
      <c r="G46" s="23">
        <f>ROUND(E46*F46,2)</f>
        <v>0</v>
      </c>
      <c r="H46" s="23">
        <f>ROUND(E46-G46,2)</f>
        <v>1.29</v>
      </c>
    </row>
    <row r="47" spans="1:8" x14ac:dyDescent="0.3">
      <c r="A47" s="14" t="s">
        <v>134</v>
      </c>
      <c r="B47" s="14" t="s">
        <v>39</v>
      </c>
      <c r="C47" s="15">
        <v>17.940000000000001</v>
      </c>
      <c r="D47" s="14">
        <v>8.5099999999999995E-2</v>
      </c>
      <c r="E47" s="23">
        <f>ROUND(C47*D47,2)</f>
        <v>1.53</v>
      </c>
      <c r="F47" s="16">
        <v>0</v>
      </c>
      <c r="G47" s="23">
        <f>ROUND(E47*F47,2)</f>
        <v>0</v>
      </c>
      <c r="H47" s="23">
        <f>ROUND(E47-G47,2)</f>
        <v>1.53</v>
      </c>
    </row>
    <row r="48" spans="1:8" x14ac:dyDescent="0.3">
      <c r="A48" s="14" t="s">
        <v>91</v>
      </c>
      <c r="B48" s="14" t="s">
        <v>39</v>
      </c>
      <c r="C48" s="15">
        <v>17.940000000000001</v>
      </c>
      <c r="D48" s="14">
        <v>1.18E-2</v>
      </c>
      <c r="E48" s="23">
        <f>ROUND(C48*D48,2)</f>
        <v>0.21</v>
      </c>
      <c r="F48" s="16">
        <v>0</v>
      </c>
      <c r="G48" s="23">
        <f>ROUND(E48*F48,2)</f>
        <v>0</v>
      </c>
      <c r="H48" s="23">
        <f>ROUND(E48-G48,2)</f>
        <v>0.21</v>
      </c>
    </row>
    <row r="49" spans="1:8" x14ac:dyDescent="0.3">
      <c r="A49" s="13" t="s">
        <v>40</v>
      </c>
      <c r="C49" s="23"/>
      <c r="E49" s="23"/>
    </row>
    <row r="50" spans="1:8" x14ac:dyDescent="0.3">
      <c r="A50" s="14" t="s">
        <v>41</v>
      </c>
      <c r="B50" s="14" t="s">
        <v>39</v>
      </c>
      <c r="C50" s="15">
        <v>9.06</v>
      </c>
      <c r="D50" s="14">
        <v>5.1900000000000002E-2</v>
      </c>
      <c r="E50" s="23">
        <f>ROUND(C50*D50,2)</f>
        <v>0.47</v>
      </c>
      <c r="F50" s="16">
        <v>0</v>
      </c>
      <c r="G50" s="23">
        <f>ROUND(E50*F50,2)</f>
        <v>0</v>
      </c>
      <c r="H50" s="23">
        <f>ROUND(E50-G50,2)</f>
        <v>0.47</v>
      </c>
    </row>
    <row r="51" spans="1:8" x14ac:dyDescent="0.3">
      <c r="A51" s="13" t="s">
        <v>43</v>
      </c>
      <c r="C51" s="23"/>
      <c r="E51" s="23"/>
    </row>
    <row r="52" spans="1:8" x14ac:dyDescent="0.3">
      <c r="A52" s="14" t="s">
        <v>42</v>
      </c>
      <c r="B52" s="14" t="s">
        <v>39</v>
      </c>
      <c r="C52" s="15">
        <v>9.06</v>
      </c>
      <c r="D52" s="14">
        <v>5.0799999999999998E-2</v>
      </c>
      <c r="E52" s="23">
        <f>ROUND(C52*D52,2)</f>
        <v>0.46</v>
      </c>
      <c r="F52" s="16">
        <v>0</v>
      </c>
      <c r="G52" s="23">
        <f>ROUND(E52*F52,2)</f>
        <v>0</v>
      </c>
      <c r="H52" s="23">
        <f>ROUND(E52-G52,2)</f>
        <v>0.46</v>
      </c>
    </row>
    <row r="53" spans="1:8" x14ac:dyDescent="0.3">
      <c r="A53" s="14" t="s">
        <v>91</v>
      </c>
      <c r="B53" s="14" t="s">
        <v>39</v>
      </c>
      <c r="C53" s="15">
        <v>9.06</v>
      </c>
      <c r="D53" s="14">
        <v>5.8999999999999999E-3</v>
      </c>
      <c r="E53" s="23">
        <f>ROUND(C53*D53,2)</f>
        <v>0.05</v>
      </c>
      <c r="F53" s="16">
        <v>0</v>
      </c>
      <c r="G53" s="23">
        <f>ROUND(E53*F53,2)</f>
        <v>0</v>
      </c>
      <c r="H53" s="23">
        <f>ROUND(E53-G53,2)</f>
        <v>0.05</v>
      </c>
    </row>
    <row r="54" spans="1:8" x14ac:dyDescent="0.3">
      <c r="A54" s="14" t="s">
        <v>44</v>
      </c>
      <c r="B54" s="14" t="s">
        <v>39</v>
      </c>
      <c r="C54" s="15">
        <v>17.899999999999999</v>
      </c>
      <c r="D54" s="14">
        <v>0.14530000000000001</v>
      </c>
      <c r="E54" s="23">
        <f>ROUND(C54*D54,2)</f>
        <v>2.6</v>
      </c>
      <c r="F54" s="16">
        <v>0</v>
      </c>
      <c r="G54" s="23">
        <f>ROUND(E54*F54,2)</f>
        <v>0</v>
      </c>
      <c r="H54" s="23">
        <f>ROUND(E54-G54,2)</f>
        <v>2.6</v>
      </c>
    </row>
    <row r="55" spans="1:8" x14ac:dyDescent="0.3">
      <c r="A55" s="13" t="s">
        <v>45</v>
      </c>
      <c r="C55" s="23"/>
      <c r="E55" s="23"/>
    </row>
    <row r="56" spans="1:8" x14ac:dyDescent="0.3">
      <c r="A56" s="14" t="s">
        <v>38</v>
      </c>
      <c r="B56" s="14" t="s">
        <v>19</v>
      </c>
      <c r="C56" s="15">
        <v>3.44</v>
      </c>
      <c r="D56" s="14">
        <v>1.1121000000000001</v>
      </c>
      <c r="E56" s="23">
        <f>ROUND(C56*D56,2)</f>
        <v>3.83</v>
      </c>
      <c r="F56" s="16">
        <v>0</v>
      </c>
      <c r="G56" s="23">
        <f>ROUND(E56*F56,2)</f>
        <v>0</v>
      </c>
      <c r="H56" s="23">
        <f>ROUND(E56-G56,2)</f>
        <v>3.83</v>
      </c>
    </row>
    <row r="57" spans="1:8" x14ac:dyDescent="0.3">
      <c r="A57" s="14" t="s">
        <v>134</v>
      </c>
      <c r="B57" s="14" t="s">
        <v>19</v>
      </c>
      <c r="C57" s="15">
        <v>3.44</v>
      </c>
      <c r="D57" s="14">
        <v>1.4244000000000001</v>
      </c>
      <c r="E57" s="23">
        <f>ROUND(C57*D57,2)</f>
        <v>4.9000000000000004</v>
      </c>
      <c r="F57" s="16">
        <v>0</v>
      </c>
      <c r="G57" s="23">
        <f>ROUND(E57*F57,2)</f>
        <v>0</v>
      </c>
      <c r="H57" s="23">
        <f>ROUND(E57-G57,2)</f>
        <v>4.9000000000000004</v>
      </c>
    </row>
    <row r="58" spans="1:8" x14ac:dyDescent="0.3">
      <c r="A58" s="14" t="s">
        <v>91</v>
      </c>
      <c r="B58" s="14" t="s">
        <v>19</v>
      </c>
      <c r="C58" s="15">
        <v>3.44</v>
      </c>
      <c r="D58" s="14">
        <v>0.1497</v>
      </c>
      <c r="E58" s="23">
        <f>ROUND(C58*D58,2)</f>
        <v>0.51</v>
      </c>
      <c r="F58" s="16">
        <v>0</v>
      </c>
      <c r="G58" s="23">
        <f>ROUND(E58*F58,2)</f>
        <v>0</v>
      </c>
      <c r="H58" s="23">
        <f>ROUND(E58-G58,2)</f>
        <v>0.51</v>
      </c>
    </row>
    <row r="59" spans="1:8" x14ac:dyDescent="0.3">
      <c r="A59" s="14" t="s">
        <v>221</v>
      </c>
      <c r="B59" s="14" t="s">
        <v>19</v>
      </c>
      <c r="C59" s="15">
        <v>3.44</v>
      </c>
      <c r="D59" s="14">
        <v>16.4057</v>
      </c>
      <c r="E59" s="23">
        <f>ROUND(C59*D59,2)</f>
        <v>56.44</v>
      </c>
      <c r="F59" s="16">
        <v>0</v>
      </c>
      <c r="G59" s="23">
        <f>ROUND(E59*F59,2)</f>
        <v>0</v>
      </c>
      <c r="H59" s="23">
        <f>ROUND(E59-G59,2)</f>
        <v>56.44</v>
      </c>
    </row>
    <row r="60" spans="1:8" x14ac:dyDescent="0.3">
      <c r="A60" s="13" t="s">
        <v>47</v>
      </c>
      <c r="C60" s="23"/>
      <c r="E60" s="23"/>
    </row>
    <row r="61" spans="1:8" x14ac:dyDescent="0.3">
      <c r="A61" s="14" t="s">
        <v>42</v>
      </c>
      <c r="B61" s="14" t="s">
        <v>48</v>
      </c>
      <c r="C61" s="15">
        <v>4.71</v>
      </c>
      <c r="D61" s="14">
        <v>1</v>
      </c>
      <c r="E61" s="23">
        <f t="shared" ref="E61:E66" si="0">ROUND(C61*D61,2)</f>
        <v>4.71</v>
      </c>
      <c r="F61" s="16">
        <v>0</v>
      </c>
      <c r="G61" s="23">
        <f t="shared" ref="G61:G66" si="1">ROUND(E61*F61,2)</f>
        <v>0</v>
      </c>
      <c r="H61" s="23">
        <f t="shared" ref="H61:H68" si="2">ROUND(E61-G61,2)</f>
        <v>4.71</v>
      </c>
    </row>
    <row r="62" spans="1:8" x14ac:dyDescent="0.3">
      <c r="A62" s="14" t="s">
        <v>38</v>
      </c>
      <c r="B62" s="14" t="s">
        <v>48</v>
      </c>
      <c r="C62" s="15">
        <v>0.81</v>
      </c>
      <c r="D62" s="14">
        <v>1</v>
      </c>
      <c r="E62" s="23">
        <f t="shared" si="0"/>
        <v>0.81</v>
      </c>
      <c r="F62" s="16">
        <v>0</v>
      </c>
      <c r="G62" s="23">
        <f t="shared" si="1"/>
        <v>0</v>
      </c>
      <c r="H62" s="23">
        <f t="shared" si="2"/>
        <v>0.81</v>
      </c>
    </row>
    <row r="63" spans="1:8" x14ac:dyDescent="0.3">
      <c r="A63" s="14" t="s">
        <v>134</v>
      </c>
      <c r="B63" s="14" t="s">
        <v>48</v>
      </c>
      <c r="C63" s="15">
        <v>4.7</v>
      </c>
      <c r="D63" s="14">
        <v>1</v>
      </c>
      <c r="E63" s="23">
        <f t="shared" si="0"/>
        <v>4.7</v>
      </c>
      <c r="F63" s="16">
        <v>0</v>
      </c>
      <c r="G63" s="23">
        <f t="shared" si="1"/>
        <v>0</v>
      </c>
      <c r="H63" s="23">
        <f t="shared" si="2"/>
        <v>4.7</v>
      </c>
    </row>
    <row r="64" spans="1:8" x14ac:dyDescent="0.3">
      <c r="A64" s="14" t="s">
        <v>91</v>
      </c>
      <c r="B64" s="14" t="s">
        <v>48</v>
      </c>
      <c r="C64" s="15">
        <v>0.21</v>
      </c>
      <c r="D64" s="14">
        <v>1</v>
      </c>
      <c r="E64" s="23">
        <f t="shared" si="0"/>
        <v>0.21</v>
      </c>
      <c r="F64" s="16">
        <v>0</v>
      </c>
      <c r="G64" s="23">
        <f t="shared" si="1"/>
        <v>0</v>
      </c>
      <c r="H64" s="23">
        <f t="shared" si="2"/>
        <v>0.21</v>
      </c>
    </row>
    <row r="65" spans="1:8" x14ac:dyDescent="0.3">
      <c r="A65" s="14" t="s">
        <v>221</v>
      </c>
      <c r="B65" s="14" t="s">
        <v>48</v>
      </c>
      <c r="C65" s="15">
        <v>12</v>
      </c>
      <c r="D65" s="14">
        <v>1</v>
      </c>
      <c r="E65" s="23">
        <f t="shared" si="0"/>
        <v>12</v>
      </c>
      <c r="F65" s="16">
        <v>0</v>
      </c>
      <c r="G65" s="23">
        <f t="shared" si="1"/>
        <v>0</v>
      </c>
      <c r="H65" s="23">
        <f t="shared" si="2"/>
        <v>12</v>
      </c>
    </row>
    <row r="66" spans="1:8" x14ac:dyDescent="0.3">
      <c r="A66" s="9" t="s">
        <v>49</v>
      </c>
      <c r="B66" s="9" t="s">
        <v>48</v>
      </c>
      <c r="C66" s="10">
        <v>19.809999999999999</v>
      </c>
      <c r="D66" s="9">
        <v>1</v>
      </c>
      <c r="E66" s="22">
        <f t="shared" si="0"/>
        <v>19.809999999999999</v>
      </c>
      <c r="F66" s="11">
        <v>0</v>
      </c>
      <c r="G66" s="22">
        <f t="shared" si="1"/>
        <v>0</v>
      </c>
      <c r="H66" s="22">
        <f t="shared" si="2"/>
        <v>19.809999999999999</v>
      </c>
    </row>
    <row r="67" spans="1:8" x14ac:dyDescent="0.3">
      <c r="A67" s="7" t="s">
        <v>50</v>
      </c>
      <c r="C67" s="23"/>
      <c r="E67" s="23">
        <f>SUM(E12:E66)</f>
        <v>538.19999999999982</v>
      </c>
      <c r="G67" s="12">
        <f>SUM(G12:G66)</f>
        <v>0</v>
      </c>
      <c r="H67" s="12">
        <f t="shared" si="2"/>
        <v>538.20000000000005</v>
      </c>
    </row>
    <row r="68" spans="1:8" x14ac:dyDescent="0.3">
      <c r="A68" s="7" t="s">
        <v>51</v>
      </c>
      <c r="C68" s="23"/>
      <c r="E68" s="23">
        <f>+E8-E67</f>
        <v>181.80000000000018</v>
      </c>
      <c r="G68" s="12">
        <f>+G8-G67</f>
        <v>0</v>
      </c>
      <c r="H68" s="12">
        <f t="shared" si="2"/>
        <v>181.8</v>
      </c>
    </row>
    <row r="69" spans="1:8" x14ac:dyDescent="0.3">
      <c r="A69" t="s">
        <v>12</v>
      </c>
      <c r="C69" s="23"/>
      <c r="E69" s="23"/>
    </row>
    <row r="70" spans="1:8" x14ac:dyDescent="0.3">
      <c r="A70" s="7" t="s">
        <v>52</v>
      </c>
      <c r="C70" s="23"/>
      <c r="E70" s="23"/>
    </row>
    <row r="71" spans="1:8" x14ac:dyDescent="0.3">
      <c r="A71" s="14" t="s">
        <v>42</v>
      </c>
      <c r="B71" s="14" t="s">
        <v>48</v>
      </c>
      <c r="C71" s="15">
        <v>10.77</v>
      </c>
      <c r="D71" s="14">
        <v>1</v>
      </c>
      <c r="E71" s="23">
        <f>ROUND(C71*D71,2)</f>
        <v>10.77</v>
      </c>
      <c r="F71" s="16">
        <v>0</v>
      </c>
      <c r="G71" s="23">
        <f>ROUND(E71*F71,2)</f>
        <v>0</v>
      </c>
      <c r="H71" s="23">
        <f t="shared" ref="H71:H78" si="3">ROUND(E71-G71,2)</f>
        <v>10.77</v>
      </c>
    </row>
    <row r="72" spans="1:8" x14ac:dyDescent="0.3">
      <c r="A72" s="14" t="s">
        <v>38</v>
      </c>
      <c r="B72" s="14" t="s">
        <v>48</v>
      </c>
      <c r="C72" s="15">
        <v>6.21</v>
      </c>
      <c r="D72" s="14">
        <v>1</v>
      </c>
      <c r="E72" s="23">
        <f>ROUND(C72*D72,2)</f>
        <v>6.21</v>
      </c>
      <c r="F72" s="16">
        <v>0</v>
      </c>
      <c r="G72" s="23">
        <f>ROUND(E72*F72,2)</f>
        <v>0</v>
      </c>
      <c r="H72" s="23">
        <f t="shared" si="3"/>
        <v>6.21</v>
      </c>
    </row>
    <row r="73" spans="1:8" x14ac:dyDescent="0.3">
      <c r="A73" s="14" t="s">
        <v>134</v>
      </c>
      <c r="B73" s="14" t="s">
        <v>48</v>
      </c>
      <c r="C73" s="15">
        <v>22.51</v>
      </c>
      <c r="D73" s="14">
        <v>1</v>
      </c>
      <c r="E73" s="23">
        <f>ROUND(C73*D73,2)</f>
        <v>22.51</v>
      </c>
      <c r="F73" s="16">
        <v>0</v>
      </c>
      <c r="G73" s="23">
        <f>ROUND(E73*F73,2)</f>
        <v>0</v>
      </c>
      <c r="H73" s="23">
        <f t="shared" si="3"/>
        <v>22.51</v>
      </c>
    </row>
    <row r="74" spans="1:8" x14ac:dyDescent="0.3">
      <c r="A74" s="14" t="s">
        <v>91</v>
      </c>
      <c r="B74" s="14" t="s">
        <v>48</v>
      </c>
      <c r="C74" s="15">
        <v>1.66</v>
      </c>
      <c r="D74" s="14">
        <v>1</v>
      </c>
      <c r="E74" s="23">
        <f>ROUND(C74*D74,2)</f>
        <v>1.66</v>
      </c>
      <c r="F74" s="16">
        <v>0</v>
      </c>
      <c r="G74" s="23">
        <f>ROUND(E74*F74,2)</f>
        <v>0</v>
      </c>
      <c r="H74" s="23">
        <f t="shared" si="3"/>
        <v>1.66</v>
      </c>
    </row>
    <row r="75" spans="1:8" x14ac:dyDescent="0.3">
      <c r="A75" s="9" t="s">
        <v>221</v>
      </c>
      <c r="B75" s="9" t="s">
        <v>48</v>
      </c>
      <c r="C75" s="10">
        <v>56.45</v>
      </c>
      <c r="D75" s="9">
        <v>1</v>
      </c>
      <c r="E75" s="22">
        <f>ROUND(C75*D75,2)</f>
        <v>56.45</v>
      </c>
      <c r="F75" s="11">
        <v>0</v>
      </c>
      <c r="G75" s="22">
        <f>ROUND(E75*F75,2)</f>
        <v>0</v>
      </c>
      <c r="H75" s="22">
        <f t="shared" si="3"/>
        <v>56.45</v>
      </c>
    </row>
    <row r="76" spans="1:8" x14ac:dyDescent="0.3">
      <c r="A76" s="7" t="s">
        <v>53</v>
      </c>
      <c r="C76" s="23"/>
      <c r="E76" s="23">
        <f>SUM(E71:E75)</f>
        <v>97.6</v>
      </c>
      <c r="G76" s="12">
        <f>SUM(G71:G75)</f>
        <v>0</v>
      </c>
      <c r="H76" s="12">
        <f t="shared" si="3"/>
        <v>97.6</v>
      </c>
    </row>
    <row r="77" spans="1:8" x14ac:dyDescent="0.3">
      <c r="A77" s="7" t="s">
        <v>54</v>
      </c>
      <c r="C77" s="23"/>
      <c r="E77" s="23">
        <f>+E67+E76</f>
        <v>635.79999999999984</v>
      </c>
      <c r="G77" s="12">
        <f>+G67+G76</f>
        <v>0</v>
      </c>
      <c r="H77" s="12">
        <f t="shared" si="3"/>
        <v>635.79999999999995</v>
      </c>
    </row>
    <row r="78" spans="1:8" x14ac:dyDescent="0.3">
      <c r="A78" s="7" t="s">
        <v>55</v>
      </c>
      <c r="C78" s="23"/>
      <c r="E78" s="23">
        <f>+E8-E77</f>
        <v>84.200000000000159</v>
      </c>
      <c r="G78" s="12">
        <f>+G8-G77</f>
        <v>0</v>
      </c>
      <c r="H78" s="12">
        <f t="shared" si="3"/>
        <v>84.2</v>
      </c>
    </row>
    <row r="79" spans="1:8" x14ac:dyDescent="0.3">
      <c r="A79" t="s">
        <v>120</v>
      </c>
      <c r="C79" s="23"/>
      <c r="E79" s="23"/>
    </row>
    <row r="80" spans="1:8" x14ac:dyDescent="0.3">
      <c r="A80" t="s">
        <v>425</v>
      </c>
      <c r="C80" s="23"/>
      <c r="E80" s="23"/>
    </row>
    <row r="81" spans="1:5" x14ac:dyDescent="0.3">
      <c r="C81" s="23"/>
      <c r="E81" s="23"/>
    </row>
    <row r="82" spans="1:5" x14ac:dyDescent="0.3">
      <c r="A82" s="7" t="s">
        <v>121</v>
      </c>
      <c r="C82" s="23"/>
      <c r="E82" s="23"/>
    </row>
    <row r="83" spans="1:5" x14ac:dyDescent="0.3">
      <c r="A83" s="7" t="s">
        <v>122</v>
      </c>
      <c r="C83" s="23"/>
      <c r="E83" s="23"/>
    </row>
    <row r="98" spans="1:8" x14ac:dyDescent="0.3">
      <c r="A98" t="str" cm="1">
        <f t="array" aca="1" ref="A98" ca="1">MID(CELL("filename",A1),FIND("]",CELL("filename",A1))+1,256)</f>
        <v>soy4</v>
      </c>
    </row>
    <row r="99" spans="1:8" x14ac:dyDescent="0.3">
      <c r="A99" s="7" t="s">
        <v>50</v>
      </c>
      <c r="E99" s="25">
        <f>VLOOKUP(A99,$A$1:$H$98,5,FALSE)</f>
        <v>538.19999999999982</v>
      </c>
    </row>
    <row r="100" spans="1:8" x14ac:dyDescent="0.3">
      <c r="A100" s="7" t="s">
        <v>293</v>
      </c>
      <c r="E100" s="25">
        <f>VLOOKUP(A100,$A$1:$H$98,5,FALSE)</f>
        <v>97.6</v>
      </c>
    </row>
    <row r="101" spans="1:8" x14ac:dyDescent="0.3">
      <c r="A101" s="7" t="s">
        <v>294</v>
      </c>
      <c r="E101" s="25">
        <f t="shared" ref="E101:E102" si="4">VLOOKUP(A101,$A$1:$H$98,5,FALSE)</f>
        <v>635.79999999999984</v>
      </c>
    </row>
    <row r="102" spans="1:8" x14ac:dyDescent="0.3">
      <c r="A102" s="7" t="s">
        <v>55</v>
      </c>
      <c r="E102" s="25">
        <f t="shared" si="4"/>
        <v>84.200000000000159</v>
      </c>
    </row>
    <row r="104" spans="1:8" x14ac:dyDescent="0.3">
      <c r="A104" s="21" t="s">
        <v>255</v>
      </c>
    </row>
    <row r="105" spans="1:8" x14ac:dyDescent="0.3">
      <c r="A105" s="25">
        <f>E102</f>
        <v>84.200000000000159</v>
      </c>
      <c r="B105" s="25">
        <f ca="1">C105-Calculator!$B$16</f>
        <v>11.099999999999998</v>
      </c>
      <c r="C105" s="25">
        <f ca="1">D105-Calculator!$B$16</f>
        <v>11.399999999999999</v>
      </c>
      <c r="D105" s="25">
        <f ca="1">E105-Calculator!$B$16</f>
        <v>11.7</v>
      </c>
      <c r="E105" s="25" cm="1">
        <f t="array" aca="1" ref="E105" ca="1">IF(MID(CELL("filename",A1),FIND("]",CELL("filename",A1))+1,256)=Calculator!AR2,Calculator!B15,C7)</f>
        <v>12</v>
      </c>
      <c r="F105" s="25">
        <f ca="1">E105+Calculator!$B$16</f>
        <v>12.3</v>
      </c>
      <c r="G105" s="25">
        <f ca="1">F105+Calculator!$B$16</f>
        <v>12.600000000000001</v>
      </c>
      <c r="H105" s="25">
        <f ca="1">G105+Calculator!$B$16</f>
        <v>12.900000000000002</v>
      </c>
    </row>
    <row r="106" spans="1:8" x14ac:dyDescent="0.3">
      <c r="A106">
        <f ca="1">A107-Calculator!$B$12</f>
        <v>45</v>
      </c>
      <c r="B106">
        <f t="dataTable" ref="B106:H112" dt2D="1" dtr="1" r1="C7" r2="D7" ca="1"/>
        <v>-136.29999999999984</v>
      </c>
      <c r="C106">
        <v>-163.29999999999984</v>
      </c>
      <c r="D106">
        <v>-176.79999999999984</v>
      </c>
      <c r="E106">
        <v>-176.79999999999984</v>
      </c>
      <c r="F106">
        <v>-163.29999999999984</v>
      </c>
      <c r="G106">
        <v>-136.29999999999984</v>
      </c>
      <c r="H106">
        <v>-95.799999999999841</v>
      </c>
    </row>
    <row r="107" spans="1:8" x14ac:dyDescent="0.3">
      <c r="A107">
        <f ca="1">A108-Calculator!$B$12</f>
        <v>50</v>
      </c>
      <c r="B107">
        <v>-247.29999999999984</v>
      </c>
      <c r="C107">
        <v>-268.29999999999984</v>
      </c>
      <c r="D107">
        <v>-278.79999999999984</v>
      </c>
      <c r="E107">
        <v>-278.79999999999984</v>
      </c>
      <c r="F107">
        <v>-268.29999999999984</v>
      </c>
      <c r="G107">
        <v>-247.29999999999984</v>
      </c>
      <c r="H107">
        <v>-215.79999999999984</v>
      </c>
    </row>
    <row r="108" spans="1:8" x14ac:dyDescent="0.3">
      <c r="A108">
        <f ca="1">A109-Calculator!$B$12</f>
        <v>55</v>
      </c>
      <c r="B108">
        <v>-302.79999999999984</v>
      </c>
      <c r="C108">
        <v>-320.79999999999984</v>
      </c>
      <c r="D108">
        <v>-329.79999999999984</v>
      </c>
      <c r="E108">
        <v>-329.79999999999984</v>
      </c>
      <c r="F108">
        <v>-320.79999999999984</v>
      </c>
      <c r="G108">
        <v>-302.79999999999984</v>
      </c>
      <c r="H108">
        <v>-275.79999999999984</v>
      </c>
    </row>
    <row r="109" spans="1:8" x14ac:dyDescent="0.3">
      <c r="A109" cm="1">
        <f t="array" aca="1" ref="A109" ca="1">IF(MID(CELL("filename",A1),FIND("]",CELL("filename",A1))+1,256)=Calculator!AR2,Calculator!B11,D7)</f>
        <v>60</v>
      </c>
      <c r="B109">
        <v>-302.79999999999984</v>
      </c>
      <c r="C109">
        <v>-320.79999999999984</v>
      </c>
      <c r="D109">
        <v>-329.79999999999984</v>
      </c>
      <c r="E109">
        <v>-329.79999999999984</v>
      </c>
      <c r="F109">
        <v>-320.79999999999984</v>
      </c>
      <c r="G109">
        <v>-302.79999999999984</v>
      </c>
      <c r="H109">
        <v>-275.79999999999984</v>
      </c>
    </row>
    <row r="110" spans="1:8" x14ac:dyDescent="0.3">
      <c r="A110">
        <f ca="1">A109+Calculator!$B$12</f>
        <v>65</v>
      </c>
      <c r="B110">
        <v>-247.29999999999984</v>
      </c>
      <c r="C110">
        <v>-268.29999999999984</v>
      </c>
      <c r="D110">
        <v>-278.79999999999984</v>
      </c>
      <c r="E110">
        <v>-278.79999999999984</v>
      </c>
      <c r="F110">
        <v>-268.29999999999984</v>
      </c>
      <c r="G110">
        <v>-247.29999999999984</v>
      </c>
      <c r="H110">
        <v>-215.79999999999984</v>
      </c>
    </row>
    <row r="111" spans="1:8" x14ac:dyDescent="0.3">
      <c r="A111">
        <f ca="1">A110+Calculator!$B$12</f>
        <v>70</v>
      </c>
      <c r="B111">
        <v>-136.29999999999984</v>
      </c>
      <c r="C111">
        <v>-163.29999999999984</v>
      </c>
      <c r="D111">
        <v>-176.79999999999984</v>
      </c>
      <c r="E111">
        <v>-176.79999999999984</v>
      </c>
      <c r="F111">
        <v>-163.29999999999984</v>
      </c>
      <c r="G111">
        <v>-136.29999999999984</v>
      </c>
      <c r="H111">
        <v>-95.799999999999841</v>
      </c>
    </row>
    <row r="112" spans="1:8" x14ac:dyDescent="0.3">
      <c r="A112">
        <f ca="1">A111+Calculator!$B$12</f>
        <v>75</v>
      </c>
      <c r="B112">
        <v>30.200000000000159</v>
      </c>
      <c r="C112">
        <v>-5.7999999999998408</v>
      </c>
      <c r="D112">
        <v>-23.799999999999841</v>
      </c>
      <c r="E112">
        <v>-23.799999999999841</v>
      </c>
      <c r="F112">
        <v>-5.7999999999998408</v>
      </c>
      <c r="G112">
        <v>30.200000000000159</v>
      </c>
      <c r="H112">
        <v>84.200000000000159</v>
      </c>
    </row>
    <row r="115" spans="1:8" x14ac:dyDescent="0.3">
      <c r="A115" s="21" t="s">
        <v>256</v>
      </c>
    </row>
    <row r="116" spans="1:8" x14ac:dyDescent="0.3">
      <c r="A116" s="25">
        <f>E102</f>
        <v>84.200000000000159</v>
      </c>
      <c r="B116" s="25">
        <f ca="1">C116-Calculator!$B$29</f>
        <v>11.700000000000001</v>
      </c>
      <c r="C116" s="25">
        <f ca="1">D116-Calculator!$B$29</f>
        <v>11.8</v>
      </c>
      <c r="D116" s="25">
        <f ca="1">E116-Calculator!$B$29</f>
        <v>11.9</v>
      </c>
      <c r="E116" s="25" cm="1">
        <f t="array" aca="1" ref="E116" ca="1">IF(MID(CELL("filename",A1),FIND("]",CELL("filename",A1))+1,256)=Calculator!AS2,Calculator!B28,C7)</f>
        <v>12</v>
      </c>
      <c r="F116" s="25">
        <f ca="1">E116+Calculator!$B$29</f>
        <v>12.1</v>
      </c>
      <c r="G116" s="25">
        <f ca="1">F116+Calculator!$B$29</f>
        <v>12.2</v>
      </c>
      <c r="H116" s="25">
        <f ca="1">G116+Calculator!$B$29</f>
        <v>12.299999999999999</v>
      </c>
    </row>
    <row r="117" spans="1:8" x14ac:dyDescent="0.3">
      <c r="A117">
        <f ca="1">A118-Calculator!$B$25</f>
        <v>45</v>
      </c>
      <c r="B117">
        <f t="dataTable" ref="B117:H123" dt2D="1" dtr="1" r1="C7" r2="D7" ca="1"/>
        <v>-109.29999999999984</v>
      </c>
      <c r="C117">
        <v>-118.29999999999984</v>
      </c>
      <c r="D117">
        <v>-122.79999999999984</v>
      </c>
      <c r="E117">
        <v>-122.79999999999984</v>
      </c>
      <c r="F117">
        <v>-118.29999999999984</v>
      </c>
      <c r="G117">
        <v>-109.29999999999984</v>
      </c>
      <c r="H117">
        <v>-95.799999999999841</v>
      </c>
    </row>
    <row r="118" spans="1:8" x14ac:dyDescent="0.3">
      <c r="A118">
        <f ca="1">A119-Calculator!$B$25</f>
        <v>50</v>
      </c>
      <c r="B118">
        <v>-226.29999999999984</v>
      </c>
      <c r="C118">
        <v>-233.29999999999984</v>
      </c>
      <c r="D118">
        <v>-236.79999999999984</v>
      </c>
      <c r="E118">
        <v>-236.79999999999984</v>
      </c>
      <c r="F118">
        <v>-233.29999999999984</v>
      </c>
      <c r="G118">
        <v>-226.29999999999984</v>
      </c>
      <c r="H118">
        <v>-215.79999999999984</v>
      </c>
    </row>
    <row r="119" spans="1:8" x14ac:dyDescent="0.3">
      <c r="A119">
        <f ca="1">A120-Calculator!$B$25</f>
        <v>55</v>
      </c>
      <c r="B119">
        <v>-284.79999999999984</v>
      </c>
      <c r="C119">
        <v>-290.79999999999984</v>
      </c>
      <c r="D119">
        <v>-293.79999999999984</v>
      </c>
      <c r="E119">
        <v>-293.79999999999984</v>
      </c>
      <c r="F119">
        <v>-290.79999999999984</v>
      </c>
      <c r="G119">
        <v>-284.79999999999984</v>
      </c>
      <c r="H119">
        <v>-275.79999999999984</v>
      </c>
    </row>
    <row r="120" spans="1:8" x14ac:dyDescent="0.3">
      <c r="A120" cm="1">
        <f t="array" aca="1" ref="A120" ca="1">IF(MID(CELL("filename",A1),FIND("]",CELL("filename",A1))+1,256)=Calculator!AS2,Calculator!B24,D7)</f>
        <v>60</v>
      </c>
      <c r="B120">
        <v>-284.79999999999984</v>
      </c>
      <c r="C120">
        <v>-290.79999999999984</v>
      </c>
      <c r="D120">
        <v>-293.79999999999984</v>
      </c>
      <c r="E120">
        <v>-293.79999999999984</v>
      </c>
      <c r="F120">
        <v>-290.79999999999984</v>
      </c>
      <c r="G120">
        <v>-284.79999999999984</v>
      </c>
      <c r="H120">
        <v>-275.79999999999984</v>
      </c>
    </row>
    <row r="121" spans="1:8" x14ac:dyDescent="0.3">
      <c r="A121">
        <f ca="1">A120+Calculator!$B$25</f>
        <v>65</v>
      </c>
      <c r="B121">
        <v>-226.29999999999984</v>
      </c>
      <c r="C121">
        <v>-233.29999999999984</v>
      </c>
      <c r="D121">
        <v>-236.79999999999984</v>
      </c>
      <c r="E121">
        <v>-236.79999999999984</v>
      </c>
      <c r="F121">
        <v>-233.29999999999984</v>
      </c>
      <c r="G121">
        <v>-226.29999999999984</v>
      </c>
      <c r="H121">
        <v>-215.79999999999984</v>
      </c>
    </row>
    <row r="122" spans="1:8" x14ac:dyDescent="0.3">
      <c r="A122">
        <f ca="1">A121+Calculator!$B$25</f>
        <v>70</v>
      </c>
      <c r="B122">
        <v>-109.29999999999984</v>
      </c>
      <c r="C122">
        <v>-118.29999999999984</v>
      </c>
      <c r="D122">
        <v>-122.79999999999984</v>
      </c>
      <c r="E122">
        <v>-122.79999999999984</v>
      </c>
      <c r="F122">
        <v>-118.29999999999984</v>
      </c>
      <c r="G122">
        <v>-109.29999999999984</v>
      </c>
      <c r="H122">
        <v>-95.799999999999841</v>
      </c>
    </row>
    <row r="123" spans="1:8" x14ac:dyDescent="0.3">
      <c r="A123">
        <f ca="1">A122+Calculator!$B$25</f>
        <v>75</v>
      </c>
      <c r="B123">
        <v>66.200000000000159</v>
      </c>
      <c r="C123">
        <v>54.200000000000159</v>
      </c>
      <c r="D123">
        <v>48.200000000000159</v>
      </c>
      <c r="E123">
        <v>48.200000000000159</v>
      </c>
      <c r="F123">
        <v>54.200000000000159</v>
      </c>
      <c r="G123">
        <v>66.200000000000159</v>
      </c>
      <c r="H123">
        <v>84.200000000000159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49597-1EE7-4736-8662-8686A31EB14F}">
  <dimension ref="A1:H123"/>
  <sheetViews>
    <sheetView topLeftCell="A103" workbookViewId="0">
      <selection activeCell="B116" sqref="B116:H116"/>
    </sheetView>
  </sheetViews>
  <sheetFormatPr defaultRowHeight="14.4" x14ac:dyDescent="0.3"/>
  <cols>
    <col min="1" max="1" width="25.6640625" customWidth="1"/>
  </cols>
  <sheetData>
    <row r="1" spans="1:8" x14ac:dyDescent="0.3">
      <c r="A1" s="80" t="s">
        <v>162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401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457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10</v>
      </c>
      <c r="B7" s="9" t="s">
        <v>124</v>
      </c>
      <c r="C7" s="28">
        <f>IF(Calculator!B7="Soybeans",Calculator!B15,IF(Calculator!B20="Soybeans",Calculator!B28,13.66))</f>
        <v>12</v>
      </c>
      <c r="D7" s="29">
        <f>IF(Calculator!B7="Soybeans",Calculator!B11,IF(Calculator!B20="Soybeans",Calculator!B24,42))</f>
        <v>60</v>
      </c>
      <c r="E7" s="22">
        <f>ROUND(C7*D7,2)</f>
        <v>720</v>
      </c>
      <c r="F7" s="11">
        <v>0</v>
      </c>
      <c r="G7" s="22">
        <f>ROUND(E7*F7,2)</f>
        <v>0</v>
      </c>
      <c r="H7" s="22">
        <f>ROUND(E7-G7,2)</f>
        <v>720</v>
      </c>
    </row>
    <row r="8" spans="1:8" x14ac:dyDescent="0.3">
      <c r="A8" s="7" t="s">
        <v>11</v>
      </c>
      <c r="C8" s="23"/>
      <c r="E8" s="23">
        <f>SUM(E7:E7)</f>
        <v>720</v>
      </c>
      <c r="G8" s="12">
        <f>SUM(G7:G7)</f>
        <v>0</v>
      </c>
      <c r="H8" s="12">
        <f>ROUND(E8-G8,2)</f>
        <v>720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2</v>
      </c>
      <c r="E12" s="23">
        <f>ROUND(C12*D12,2)</f>
        <v>16.22</v>
      </c>
      <c r="F12" s="16">
        <v>0</v>
      </c>
      <c r="G12" s="23">
        <f>ROUND(E12*F12,2)</f>
        <v>0</v>
      </c>
      <c r="H12" s="23">
        <f>ROUND(E12-G12,2)</f>
        <v>16.22</v>
      </c>
    </row>
    <row r="13" spans="1:8" x14ac:dyDescent="0.3">
      <c r="A13" s="13" t="s">
        <v>17</v>
      </c>
      <c r="C13" s="23"/>
      <c r="E13" s="23"/>
    </row>
    <row r="14" spans="1:8" x14ac:dyDescent="0.3">
      <c r="A14" s="14" t="s">
        <v>136</v>
      </c>
      <c r="B14" s="14" t="s">
        <v>18</v>
      </c>
      <c r="C14" s="15">
        <v>0.33</v>
      </c>
      <c r="D14" s="14">
        <v>16</v>
      </c>
      <c r="E14" s="23">
        <f>ROUND(C14*D14,2)</f>
        <v>5.28</v>
      </c>
      <c r="F14" s="16">
        <v>0</v>
      </c>
      <c r="G14" s="23">
        <f>ROUND(E14*F14,2)</f>
        <v>0</v>
      </c>
      <c r="H14" s="23">
        <f>ROUND(E14-G14,2)</f>
        <v>5.28</v>
      </c>
    </row>
    <row r="15" spans="1:8" x14ac:dyDescent="0.3">
      <c r="A15" s="13" t="s">
        <v>20</v>
      </c>
      <c r="C15" s="23"/>
      <c r="E15" s="23"/>
    </row>
    <row r="16" spans="1:8" x14ac:dyDescent="0.3">
      <c r="A16" s="14" t="s">
        <v>125</v>
      </c>
      <c r="B16" s="14" t="s">
        <v>21</v>
      </c>
      <c r="C16" s="15">
        <v>39.25</v>
      </c>
      <c r="D16" s="14">
        <v>0.66</v>
      </c>
      <c r="E16" s="23">
        <f>ROUND(C16*D16,2)</f>
        <v>25.91</v>
      </c>
      <c r="F16" s="16">
        <v>0</v>
      </c>
      <c r="G16" s="23">
        <f>ROUND(E16*F16,2)</f>
        <v>0</v>
      </c>
      <c r="H16" s="23">
        <f>ROUND(E16-G16,2)</f>
        <v>25.91</v>
      </c>
    </row>
    <row r="17" spans="1:8" x14ac:dyDescent="0.3">
      <c r="A17" s="14" t="s">
        <v>22</v>
      </c>
      <c r="B17" s="14" t="s">
        <v>21</v>
      </c>
      <c r="C17" s="15">
        <v>36.200000000000003</v>
      </c>
      <c r="D17" s="14">
        <v>1</v>
      </c>
      <c r="E17" s="23">
        <f>ROUND(C17*D17,2)</f>
        <v>36.200000000000003</v>
      </c>
      <c r="F17" s="16">
        <v>0</v>
      </c>
      <c r="G17" s="23">
        <f>ROUND(E17*F17,2)</f>
        <v>0</v>
      </c>
      <c r="H17" s="23">
        <f>ROUND(E17-G17,2)</f>
        <v>36.200000000000003</v>
      </c>
    </row>
    <row r="18" spans="1:8" x14ac:dyDescent="0.3">
      <c r="A18" s="13" t="s">
        <v>23</v>
      </c>
      <c r="C18" s="23"/>
      <c r="E18" s="23"/>
    </row>
    <row r="19" spans="1:8" x14ac:dyDescent="0.3">
      <c r="A19" s="14" t="s">
        <v>324</v>
      </c>
      <c r="B19" s="14" t="s">
        <v>18</v>
      </c>
      <c r="C19" s="15">
        <v>7.63</v>
      </c>
      <c r="D19" s="14">
        <v>1.6</v>
      </c>
      <c r="E19" s="23">
        <f>ROUND(C19*D19,2)</f>
        <v>12.21</v>
      </c>
      <c r="F19" s="16">
        <v>0</v>
      </c>
      <c r="G19" s="23">
        <f>ROUND(E19*F19,2)</f>
        <v>0</v>
      </c>
      <c r="H19" s="23">
        <f>ROUND(E19-G19,2)</f>
        <v>12.21</v>
      </c>
    </row>
    <row r="20" spans="1:8" x14ac:dyDescent="0.3">
      <c r="A20" s="13" t="s">
        <v>24</v>
      </c>
      <c r="C20" s="23"/>
      <c r="E20" s="23"/>
    </row>
    <row r="21" spans="1:8" x14ac:dyDescent="0.3">
      <c r="A21" s="14" t="s">
        <v>25</v>
      </c>
      <c r="B21" s="14" t="s">
        <v>18</v>
      </c>
      <c r="C21" s="15">
        <v>0.25</v>
      </c>
      <c r="D21" s="14">
        <v>64</v>
      </c>
      <c r="E21" s="23">
        <f t="shared" ref="E21:E26" si="0">ROUND(C21*D21,2)</f>
        <v>16</v>
      </c>
      <c r="F21" s="16">
        <v>0</v>
      </c>
      <c r="G21" s="23">
        <f t="shared" ref="G21:G26" si="1">ROUND(E21*F21,2)</f>
        <v>0</v>
      </c>
      <c r="H21" s="23">
        <f t="shared" ref="H21:H26" si="2">ROUND(E21-G21,2)</f>
        <v>16</v>
      </c>
    </row>
    <row r="22" spans="1:8" x14ac:dyDescent="0.3">
      <c r="A22" s="14" t="s">
        <v>138</v>
      </c>
      <c r="B22" s="14" t="s">
        <v>26</v>
      </c>
      <c r="C22" s="15">
        <v>2.72</v>
      </c>
      <c r="D22" s="14">
        <v>2</v>
      </c>
      <c r="E22" s="23">
        <f t="shared" si="0"/>
        <v>5.44</v>
      </c>
      <c r="F22" s="16">
        <v>0</v>
      </c>
      <c r="G22" s="23">
        <f t="shared" si="1"/>
        <v>0</v>
      </c>
      <c r="H22" s="23">
        <f t="shared" si="2"/>
        <v>5.44</v>
      </c>
    </row>
    <row r="23" spans="1:8" x14ac:dyDescent="0.3">
      <c r="A23" s="14" t="s">
        <v>140</v>
      </c>
      <c r="B23" s="14" t="s">
        <v>26</v>
      </c>
      <c r="C23" s="15">
        <v>12</v>
      </c>
      <c r="D23" s="14">
        <v>2</v>
      </c>
      <c r="E23" s="23">
        <f t="shared" si="0"/>
        <v>24</v>
      </c>
      <c r="F23" s="16">
        <v>0</v>
      </c>
      <c r="G23" s="23">
        <f t="shared" si="1"/>
        <v>0</v>
      </c>
      <c r="H23" s="23">
        <f t="shared" si="2"/>
        <v>24</v>
      </c>
    </row>
    <row r="24" spans="1:8" x14ac:dyDescent="0.3">
      <c r="A24" s="14" t="s">
        <v>105</v>
      </c>
      <c r="B24" s="14" t="s">
        <v>18</v>
      </c>
      <c r="C24" s="15">
        <v>0.33</v>
      </c>
      <c r="D24" s="14">
        <v>48</v>
      </c>
      <c r="E24" s="23">
        <f t="shared" si="0"/>
        <v>15.84</v>
      </c>
      <c r="F24" s="16">
        <v>0</v>
      </c>
      <c r="G24" s="23">
        <f t="shared" si="1"/>
        <v>0</v>
      </c>
      <c r="H24" s="23">
        <f t="shared" si="2"/>
        <v>15.84</v>
      </c>
    </row>
    <row r="25" spans="1:8" x14ac:dyDescent="0.3">
      <c r="A25" s="14" t="s">
        <v>392</v>
      </c>
      <c r="B25" s="14" t="s">
        <v>26</v>
      </c>
      <c r="C25" s="15">
        <v>5.92</v>
      </c>
      <c r="D25" s="14">
        <v>3.5</v>
      </c>
      <c r="E25" s="23">
        <f t="shared" si="0"/>
        <v>20.72</v>
      </c>
      <c r="F25" s="16">
        <v>0</v>
      </c>
      <c r="G25" s="23">
        <f t="shared" si="1"/>
        <v>0</v>
      </c>
      <c r="H25" s="23">
        <f t="shared" si="2"/>
        <v>20.72</v>
      </c>
    </row>
    <row r="26" spans="1:8" x14ac:dyDescent="0.3">
      <c r="A26" s="14" t="s">
        <v>74</v>
      </c>
      <c r="B26" s="14" t="s">
        <v>26</v>
      </c>
      <c r="C26" s="15">
        <v>10.75</v>
      </c>
      <c r="D26" s="14">
        <v>1</v>
      </c>
      <c r="E26" s="23">
        <f t="shared" si="0"/>
        <v>10.75</v>
      </c>
      <c r="F26" s="16">
        <v>0</v>
      </c>
      <c r="G26" s="23">
        <f t="shared" si="1"/>
        <v>0</v>
      </c>
      <c r="H26" s="23">
        <f t="shared" si="2"/>
        <v>10.75</v>
      </c>
    </row>
    <row r="27" spans="1:8" x14ac:dyDescent="0.3">
      <c r="A27" s="13" t="s">
        <v>27</v>
      </c>
      <c r="C27" s="23"/>
      <c r="E27" s="23"/>
    </row>
    <row r="28" spans="1:8" x14ac:dyDescent="0.3">
      <c r="A28" s="14" t="s">
        <v>141</v>
      </c>
      <c r="B28" s="14" t="s">
        <v>29</v>
      </c>
      <c r="C28" s="15">
        <v>8.25</v>
      </c>
      <c r="D28" s="14">
        <v>0.75</v>
      </c>
      <c r="E28" s="23">
        <f>ROUND(C28*D28,2)</f>
        <v>6.19</v>
      </c>
      <c r="F28" s="16">
        <v>0</v>
      </c>
      <c r="G28" s="23">
        <f>ROUND(E28*F28,2)</f>
        <v>0</v>
      </c>
      <c r="H28" s="23">
        <f>ROUND(E28-G28,2)</f>
        <v>6.19</v>
      </c>
    </row>
    <row r="29" spans="1:8" x14ac:dyDescent="0.3">
      <c r="A29" s="13" t="s">
        <v>33</v>
      </c>
      <c r="C29" s="23"/>
      <c r="E29" s="23"/>
    </row>
    <row r="30" spans="1:8" x14ac:dyDescent="0.3">
      <c r="A30" s="14" t="s">
        <v>325</v>
      </c>
      <c r="B30" s="14" t="s">
        <v>29</v>
      </c>
      <c r="C30" s="15">
        <v>1.07</v>
      </c>
      <c r="D30" s="14">
        <v>50</v>
      </c>
      <c r="E30" s="23">
        <f>ROUND(C30*D30,2)</f>
        <v>53.5</v>
      </c>
      <c r="F30" s="16">
        <v>0</v>
      </c>
      <c r="G30" s="23">
        <f>ROUND(E30*F30,2)</f>
        <v>0</v>
      </c>
      <c r="H30" s="23">
        <f>ROUND(E30-G30,2)</f>
        <v>53.5</v>
      </c>
    </row>
    <row r="31" spans="1:8" x14ac:dyDescent="0.3">
      <c r="A31" s="13" t="s">
        <v>114</v>
      </c>
      <c r="C31" s="23"/>
      <c r="E31" s="23"/>
    </row>
    <row r="32" spans="1:8" x14ac:dyDescent="0.3">
      <c r="A32" s="14" t="s">
        <v>115</v>
      </c>
      <c r="B32" s="14" t="s">
        <v>26</v>
      </c>
      <c r="C32" s="15">
        <v>3.3</v>
      </c>
      <c r="D32" s="14">
        <v>0.6</v>
      </c>
      <c r="E32" s="23">
        <f>ROUND(C32*D32,2)</f>
        <v>1.98</v>
      </c>
      <c r="F32" s="16">
        <v>0</v>
      </c>
      <c r="G32" s="23">
        <f>ROUND(E32*F32,2)</f>
        <v>0</v>
      </c>
      <c r="H32" s="23">
        <f>ROUND(E32-G32,2)</f>
        <v>1.98</v>
      </c>
    </row>
    <row r="33" spans="1:8" x14ac:dyDescent="0.3">
      <c r="A33" s="13" t="s">
        <v>61</v>
      </c>
      <c r="C33" s="23"/>
      <c r="E33" s="23"/>
    </row>
    <row r="34" spans="1:8" x14ac:dyDescent="0.3">
      <c r="A34" s="14" t="s">
        <v>62</v>
      </c>
      <c r="B34" s="14" t="s">
        <v>48</v>
      </c>
      <c r="C34" s="15">
        <v>7.5</v>
      </c>
      <c r="D34" s="14">
        <v>1</v>
      </c>
      <c r="E34" s="23">
        <f>ROUND(C34*D34,2)</f>
        <v>7.5</v>
      </c>
      <c r="F34" s="16">
        <v>0</v>
      </c>
      <c r="G34" s="23">
        <f>ROUND(E34*F34,2)</f>
        <v>0</v>
      </c>
      <c r="H34" s="23">
        <f>ROUND(E34-G34,2)</f>
        <v>7.5</v>
      </c>
    </row>
    <row r="35" spans="1:8" x14ac:dyDescent="0.3">
      <c r="A35" s="13" t="s">
        <v>131</v>
      </c>
      <c r="C35" s="23"/>
      <c r="E35" s="23"/>
    </row>
    <row r="36" spans="1:8" x14ac:dyDescent="0.3">
      <c r="A36" s="14" t="s">
        <v>144</v>
      </c>
      <c r="B36" s="14" t="s">
        <v>124</v>
      </c>
      <c r="C36" s="15">
        <v>0.27</v>
      </c>
      <c r="D36" s="14">
        <v>43</v>
      </c>
      <c r="E36" s="23">
        <f>ROUND(C36*D36,2)</f>
        <v>11.61</v>
      </c>
      <c r="F36" s="16">
        <v>0</v>
      </c>
      <c r="G36" s="23">
        <f>ROUND(E36*F36,2)</f>
        <v>0</v>
      </c>
      <c r="H36" s="23">
        <f>ROUND(E36-G36,2)</f>
        <v>11.61</v>
      </c>
    </row>
    <row r="37" spans="1:8" x14ac:dyDescent="0.3">
      <c r="A37" s="13" t="s">
        <v>34</v>
      </c>
      <c r="C37" s="23"/>
      <c r="E37" s="23"/>
    </row>
    <row r="38" spans="1:8" x14ac:dyDescent="0.3">
      <c r="A38" s="14" t="s">
        <v>35</v>
      </c>
      <c r="B38" s="14" t="s">
        <v>36</v>
      </c>
      <c r="C38" s="15">
        <v>65</v>
      </c>
      <c r="D38" s="14">
        <v>0.33300000000000002</v>
      </c>
      <c r="E38" s="23">
        <f>ROUND(C38*D38,2)</f>
        <v>21.65</v>
      </c>
      <c r="F38" s="16">
        <v>0</v>
      </c>
      <c r="G38" s="23">
        <f>ROUND(E38*F38,2)</f>
        <v>0</v>
      </c>
      <c r="H38" s="23">
        <f>ROUND(E38-G38,2)</f>
        <v>21.65</v>
      </c>
    </row>
    <row r="39" spans="1:8" x14ac:dyDescent="0.3">
      <c r="A39" s="13" t="s">
        <v>116</v>
      </c>
      <c r="C39" s="23"/>
      <c r="E39" s="23"/>
    </row>
    <row r="40" spans="1:8" x14ac:dyDescent="0.3">
      <c r="A40" s="14" t="s">
        <v>145</v>
      </c>
      <c r="B40" s="14" t="s">
        <v>48</v>
      </c>
      <c r="C40" s="15">
        <v>6.5</v>
      </c>
      <c r="D40" s="14">
        <v>1</v>
      </c>
      <c r="E40" s="23">
        <f>ROUND(C40*D40,2)</f>
        <v>6.5</v>
      </c>
      <c r="F40" s="16">
        <v>0</v>
      </c>
      <c r="G40" s="23">
        <f>ROUND(E40*F40,2)</f>
        <v>0</v>
      </c>
      <c r="H40" s="23">
        <f>ROUND(E40-G40,2)</f>
        <v>6.5</v>
      </c>
    </row>
    <row r="41" spans="1:8" x14ac:dyDescent="0.3">
      <c r="A41" s="13" t="s">
        <v>118</v>
      </c>
      <c r="C41" s="23"/>
      <c r="E41" s="23"/>
    </row>
    <row r="42" spans="1:8" x14ac:dyDescent="0.3">
      <c r="A42" s="14" t="s">
        <v>119</v>
      </c>
      <c r="B42" s="14" t="s">
        <v>48</v>
      </c>
      <c r="C42" s="15">
        <v>10</v>
      </c>
      <c r="D42" s="14">
        <v>0.33300000000000002</v>
      </c>
      <c r="E42" s="23">
        <f>ROUND(C42*D42,2)</f>
        <v>3.33</v>
      </c>
      <c r="F42" s="16">
        <v>0</v>
      </c>
      <c r="G42" s="23">
        <f>ROUND(E42*F42,2)</f>
        <v>0</v>
      </c>
      <c r="H42" s="23">
        <f>ROUND(E42-G42,2)</f>
        <v>3.33</v>
      </c>
    </row>
    <row r="43" spans="1:8" x14ac:dyDescent="0.3">
      <c r="A43" s="13" t="s">
        <v>37</v>
      </c>
      <c r="C43" s="23"/>
      <c r="E43" s="23"/>
    </row>
    <row r="44" spans="1:8" x14ac:dyDescent="0.3">
      <c r="A44" s="14" t="s">
        <v>38</v>
      </c>
      <c r="B44" s="14" t="s">
        <v>39</v>
      </c>
      <c r="C44" s="15">
        <v>17.940000000000001</v>
      </c>
      <c r="D44" s="14">
        <v>0.1764</v>
      </c>
      <c r="E44" s="23">
        <f>ROUND(C44*D44,2)</f>
        <v>3.16</v>
      </c>
      <c r="F44" s="16">
        <v>0</v>
      </c>
      <c r="G44" s="23">
        <f>ROUND(E44*F44,2)</f>
        <v>0</v>
      </c>
      <c r="H44" s="23">
        <f>ROUND(E44-G44,2)</f>
        <v>3.16</v>
      </c>
    </row>
    <row r="45" spans="1:8" x14ac:dyDescent="0.3">
      <c r="A45" s="14" t="s">
        <v>134</v>
      </c>
      <c r="B45" s="14" t="s">
        <v>39</v>
      </c>
      <c r="C45" s="15">
        <v>17.940000000000001</v>
      </c>
      <c r="D45" s="14">
        <v>8.5099999999999995E-2</v>
      </c>
      <c r="E45" s="23">
        <f>ROUND(C45*D45,2)</f>
        <v>1.53</v>
      </c>
      <c r="F45" s="16">
        <v>0</v>
      </c>
      <c r="G45" s="23">
        <f>ROUND(E45*F45,2)</f>
        <v>0</v>
      </c>
      <c r="H45" s="23">
        <f>ROUND(E45-G45,2)</f>
        <v>1.53</v>
      </c>
    </row>
    <row r="46" spans="1:8" x14ac:dyDescent="0.3">
      <c r="A46" s="14" t="s">
        <v>91</v>
      </c>
      <c r="B46" s="14" t="s">
        <v>39</v>
      </c>
      <c r="C46" s="15">
        <v>17.940000000000001</v>
      </c>
      <c r="D46" s="14">
        <v>3.5299999999999998E-2</v>
      </c>
      <c r="E46" s="23">
        <f>ROUND(C46*D46,2)</f>
        <v>0.63</v>
      </c>
      <c r="F46" s="16">
        <v>0</v>
      </c>
      <c r="G46" s="23">
        <f>ROUND(E46*F46,2)</f>
        <v>0</v>
      </c>
      <c r="H46" s="23">
        <f>ROUND(E46-G46,2)</f>
        <v>0.63</v>
      </c>
    </row>
    <row r="47" spans="1:8" x14ac:dyDescent="0.3">
      <c r="A47" s="13" t="s">
        <v>43</v>
      </c>
      <c r="C47" s="23"/>
      <c r="E47" s="23"/>
    </row>
    <row r="48" spans="1:8" x14ac:dyDescent="0.3">
      <c r="A48" s="14" t="s">
        <v>42</v>
      </c>
      <c r="B48" s="14" t="s">
        <v>39</v>
      </c>
      <c r="C48" s="15">
        <v>9.06</v>
      </c>
      <c r="D48" s="14">
        <v>4.7100000000000003E-2</v>
      </c>
      <c r="E48" s="23">
        <f>ROUND(C48*D48,2)</f>
        <v>0.43</v>
      </c>
      <c r="F48" s="16">
        <v>0</v>
      </c>
      <c r="G48" s="23">
        <f>ROUND(E48*F48,2)</f>
        <v>0</v>
      </c>
      <c r="H48" s="23">
        <f>ROUND(E48-G48,2)</f>
        <v>0.43</v>
      </c>
    </row>
    <row r="49" spans="1:8" x14ac:dyDescent="0.3">
      <c r="A49" s="14" t="s">
        <v>91</v>
      </c>
      <c r="B49" s="14" t="s">
        <v>39</v>
      </c>
      <c r="C49" s="15">
        <v>9.06</v>
      </c>
      <c r="D49" s="14">
        <v>1.7600000000000001E-2</v>
      </c>
      <c r="E49" s="23">
        <f>ROUND(C49*D49,2)</f>
        <v>0.16</v>
      </c>
      <c r="F49" s="16">
        <v>0</v>
      </c>
      <c r="G49" s="23">
        <f>ROUND(E49*F49,2)</f>
        <v>0</v>
      </c>
      <c r="H49" s="23">
        <f>ROUND(E49-G49,2)</f>
        <v>0.16</v>
      </c>
    </row>
    <row r="50" spans="1:8" x14ac:dyDescent="0.3">
      <c r="A50" s="14" t="s">
        <v>44</v>
      </c>
      <c r="B50" s="14" t="s">
        <v>39</v>
      </c>
      <c r="C50" s="15">
        <v>17.89</v>
      </c>
      <c r="D50" s="14">
        <v>0.2671</v>
      </c>
      <c r="E50" s="23">
        <f>ROUND(C50*D50,2)</f>
        <v>4.78</v>
      </c>
      <c r="F50" s="16">
        <v>0</v>
      </c>
      <c r="G50" s="23">
        <f>ROUND(E50*F50,2)</f>
        <v>0</v>
      </c>
      <c r="H50" s="23">
        <f>ROUND(E50-G50,2)</f>
        <v>4.78</v>
      </c>
    </row>
    <row r="51" spans="1:8" x14ac:dyDescent="0.3">
      <c r="A51" s="13" t="s">
        <v>45</v>
      </c>
      <c r="C51" s="23"/>
      <c r="E51" s="23"/>
    </row>
    <row r="52" spans="1:8" x14ac:dyDescent="0.3">
      <c r="A52" s="14" t="s">
        <v>38</v>
      </c>
      <c r="B52" s="14" t="s">
        <v>19</v>
      </c>
      <c r="C52" s="15">
        <v>3.44</v>
      </c>
      <c r="D52" s="14">
        <v>2.7244000000000002</v>
      </c>
      <c r="E52" s="23">
        <f>ROUND(C52*D52,2)</f>
        <v>9.3699999999999992</v>
      </c>
      <c r="F52" s="16">
        <v>0</v>
      </c>
      <c r="G52" s="23">
        <f>ROUND(E52*F52,2)</f>
        <v>0</v>
      </c>
      <c r="H52" s="23">
        <f>ROUND(E52-G52,2)</f>
        <v>9.3699999999999992</v>
      </c>
    </row>
    <row r="53" spans="1:8" x14ac:dyDescent="0.3">
      <c r="A53" s="14" t="s">
        <v>134</v>
      </c>
      <c r="B53" s="14" t="s">
        <v>19</v>
      </c>
      <c r="C53" s="15">
        <v>3.44</v>
      </c>
      <c r="D53" s="14">
        <v>1.4244000000000001</v>
      </c>
      <c r="E53" s="23">
        <f>ROUND(C53*D53,2)</f>
        <v>4.9000000000000004</v>
      </c>
      <c r="F53" s="16">
        <v>0</v>
      </c>
      <c r="G53" s="23">
        <f>ROUND(E53*F53,2)</f>
        <v>0</v>
      </c>
      <c r="H53" s="23">
        <f>ROUND(E53-G53,2)</f>
        <v>4.9000000000000004</v>
      </c>
    </row>
    <row r="54" spans="1:8" x14ac:dyDescent="0.3">
      <c r="A54" s="14" t="s">
        <v>91</v>
      </c>
      <c r="B54" s="14" t="s">
        <v>19</v>
      </c>
      <c r="C54" s="15">
        <v>3.44</v>
      </c>
      <c r="D54" s="14">
        <v>0.44900000000000001</v>
      </c>
      <c r="E54" s="23">
        <f>ROUND(C54*D54,2)</f>
        <v>1.54</v>
      </c>
      <c r="F54" s="16">
        <v>0</v>
      </c>
      <c r="G54" s="23">
        <f>ROUND(E54*F54,2)</f>
        <v>0</v>
      </c>
      <c r="H54" s="23">
        <f>ROUND(E54-G54,2)</f>
        <v>1.54</v>
      </c>
    </row>
    <row r="55" spans="1:8" x14ac:dyDescent="0.3">
      <c r="A55" s="13" t="s">
        <v>47</v>
      </c>
      <c r="C55" s="23"/>
      <c r="E55" s="23"/>
    </row>
    <row r="56" spans="1:8" x14ac:dyDescent="0.3">
      <c r="A56" s="14" t="s">
        <v>42</v>
      </c>
      <c r="B56" s="14" t="s">
        <v>48</v>
      </c>
      <c r="C56" s="15">
        <v>6.51</v>
      </c>
      <c r="D56" s="14">
        <v>1</v>
      </c>
      <c r="E56" s="23">
        <f>ROUND(C56*D56,2)</f>
        <v>6.51</v>
      </c>
      <c r="F56" s="16">
        <v>0</v>
      </c>
      <c r="G56" s="23">
        <f>ROUND(E56*F56,2)</f>
        <v>0</v>
      </c>
      <c r="H56" s="23">
        <f t="shared" ref="H56:H62" si="3">ROUND(E56-G56,2)</f>
        <v>6.51</v>
      </c>
    </row>
    <row r="57" spans="1:8" x14ac:dyDescent="0.3">
      <c r="A57" s="14" t="s">
        <v>38</v>
      </c>
      <c r="B57" s="14" t="s">
        <v>48</v>
      </c>
      <c r="C57" s="15">
        <v>1.97</v>
      </c>
      <c r="D57" s="14">
        <v>1</v>
      </c>
      <c r="E57" s="23">
        <f>ROUND(C57*D57,2)</f>
        <v>1.97</v>
      </c>
      <c r="F57" s="16">
        <v>0</v>
      </c>
      <c r="G57" s="23">
        <f>ROUND(E57*F57,2)</f>
        <v>0</v>
      </c>
      <c r="H57" s="23">
        <f t="shared" si="3"/>
        <v>1.97</v>
      </c>
    </row>
    <row r="58" spans="1:8" x14ac:dyDescent="0.3">
      <c r="A58" s="14" t="s">
        <v>134</v>
      </c>
      <c r="B58" s="14" t="s">
        <v>48</v>
      </c>
      <c r="C58" s="15">
        <v>4.7</v>
      </c>
      <c r="D58" s="14">
        <v>1</v>
      </c>
      <c r="E58" s="23">
        <f>ROUND(C58*D58,2)</f>
        <v>4.7</v>
      </c>
      <c r="F58" s="16">
        <v>0</v>
      </c>
      <c r="G58" s="23">
        <f>ROUND(E58*F58,2)</f>
        <v>0</v>
      </c>
      <c r="H58" s="23">
        <f t="shared" si="3"/>
        <v>4.7</v>
      </c>
    </row>
    <row r="59" spans="1:8" x14ac:dyDescent="0.3">
      <c r="A59" s="14" t="s">
        <v>91</v>
      </c>
      <c r="B59" s="14" t="s">
        <v>48</v>
      </c>
      <c r="C59" s="15">
        <v>0.63</v>
      </c>
      <c r="D59" s="14">
        <v>1</v>
      </c>
      <c r="E59" s="23">
        <f>ROUND(C59*D59,2)</f>
        <v>0.63</v>
      </c>
      <c r="F59" s="16">
        <v>0</v>
      </c>
      <c r="G59" s="23">
        <f>ROUND(E59*F59,2)</f>
        <v>0</v>
      </c>
      <c r="H59" s="23">
        <f t="shared" si="3"/>
        <v>0.63</v>
      </c>
    </row>
    <row r="60" spans="1:8" x14ac:dyDescent="0.3">
      <c r="A60" s="9" t="s">
        <v>49</v>
      </c>
      <c r="B60" s="9" t="s">
        <v>48</v>
      </c>
      <c r="C60" s="10">
        <v>16.79</v>
      </c>
      <c r="D60" s="9">
        <v>1</v>
      </c>
      <c r="E60" s="22">
        <f>ROUND(C60*D60,2)</f>
        <v>16.79</v>
      </c>
      <c r="F60" s="11">
        <v>0</v>
      </c>
      <c r="G60" s="22">
        <f>ROUND(E60*F60,2)</f>
        <v>0</v>
      </c>
      <c r="H60" s="22">
        <f t="shared" si="3"/>
        <v>16.79</v>
      </c>
    </row>
    <row r="61" spans="1:8" x14ac:dyDescent="0.3">
      <c r="A61" s="7" t="s">
        <v>50</v>
      </c>
      <c r="C61" s="23"/>
      <c r="E61" s="23">
        <f>SUM(E12:E60)</f>
        <v>357.93</v>
      </c>
      <c r="G61" s="12">
        <f>SUM(G12:G60)</f>
        <v>0</v>
      </c>
      <c r="H61" s="12">
        <f t="shared" si="3"/>
        <v>357.93</v>
      </c>
    </row>
    <row r="62" spans="1:8" x14ac:dyDescent="0.3">
      <c r="A62" s="7" t="s">
        <v>51</v>
      </c>
      <c r="C62" s="23"/>
      <c r="E62" s="23">
        <f>+E8-E61</f>
        <v>362.07</v>
      </c>
      <c r="G62" s="12">
        <f>+G8-G61</f>
        <v>0</v>
      </c>
      <c r="H62" s="12">
        <f t="shared" si="3"/>
        <v>362.07</v>
      </c>
    </row>
    <row r="63" spans="1:8" x14ac:dyDescent="0.3">
      <c r="A63" t="s">
        <v>12</v>
      </c>
      <c r="C63" s="23"/>
      <c r="E63" s="23"/>
    </row>
    <row r="64" spans="1:8" x14ac:dyDescent="0.3">
      <c r="A64" s="7" t="s">
        <v>52</v>
      </c>
      <c r="C64" s="23"/>
      <c r="E64" s="23"/>
    </row>
    <row r="65" spans="1:8" x14ac:dyDescent="0.3">
      <c r="A65" s="14" t="s">
        <v>42</v>
      </c>
      <c r="B65" s="14" t="s">
        <v>48</v>
      </c>
      <c r="C65" s="15">
        <v>17.54</v>
      </c>
      <c r="D65" s="14">
        <v>1</v>
      </c>
      <c r="E65" s="23">
        <f>ROUND(C65*D65,2)</f>
        <v>17.54</v>
      </c>
      <c r="F65" s="16">
        <v>0</v>
      </c>
      <c r="G65" s="23">
        <f>ROUND(E65*F65,2)</f>
        <v>0</v>
      </c>
      <c r="H65" s="23">
        <f t="shared" ref="H65:H71" si="4">ROUND(E65-G65,2)</f>
        <v>17.54</v>
      </c>
    </row>
    <row r="66" spans="1:8" x14ac:dyDescent="0.3">
      <c r="A66" s="14" t="s">
        <v>38</v>
      </c>
      <c r="B66" s="14" t="s">
        <v>48</v>
      </c>
      <c r="C66" s="15">
        <v>15.23</v>
      </c>
      <c r="D66" s="14">
        <v>1</v>
      </c>
      <c r="E66" s="23">
        <f>ROUND(C66*D66,2)</f>
        <v>15.23</v>
      </c>
      <c r="F66" s="16">
        <v>0</v>
      </c>
      <c r="G66" s="23">
        <f>ROUND(E66*F66,2)</f>
        <v>0</v>
      </c>
      <c r="H66" s="23">
        <f t="shared" si="4"/>
        <v>15.23</v>
      </c>
    </row>
    <row r="67" spans="1:8" x14ac:dyDescent="0.3">
      <c r="A67" s="14" t="s">
        <v>134</v>
      </c>
      <c r="B67" s="14" t="s">
        <v>48</v>
      </c>
      <c r="C67" s="15">
        <v>22.51</v>
      </c>
      <c r="D67" s="14">
        <v>1</v>
      </c>
      <c r="E67" s="23">
        <f>ROUND(C67*D67,2)</f>
        <v>22.51</v>
      </c>
      <c r="F67" s="16">
        <v>0</v>
      </c>
      <c r="G67" s="23">
        <f>ROUND(E67*F67,2)</f>
        <v>0</v>
      </c>
      <c r="H67" s="23">
        <f t="shared" si="4"/>
        <v>22.51</v>
      </c>
    </row>
    <row r="68" spans="1:8" x14ac:dyDescent="0.3">
      <c r="A68" s="9" t="s">
        <v>91</v>
      </c>
      <c r="B68" s="9" t="s">
        <v>48</v>
      </c>
      <c r="C68" s="10">
        <v>4.9800000000000004</v>
      </c>
      <c r="D68" s="9">
        <v>1</v>
      </c>
      <c r="E68" s="22">
        <f>ROUND(C68*D68,2)</f>
        <v>4.9800000000000004</v>
      </c>
      <c r="F68" s="11">
        <v>0</v>
      </c>
      <c r="G68" s="22">
        <f>ROUND(E68*F68,2)</f>
        <v>0</v>
      </c>
      <c r="H68" s="22">
        <f t="shared" si="4"/>
        <v>4.9800000000000004</v>
      </c>
    </row>
    <row r="69" spans="1:8" x14ac:dyDescent="0.3">
      <c r="A69" s="7" t="s">
        <v>53</v>
      </c>
      <c r="C69" s="23"/>
      <c r="E69" s="23">
        <f>SUM(E65:E68)</f>
        <v>60.260000000000005</v>
      </c>
      <c r="G69" s="12">
        <f>SUM(G65:G68)</f>
        <v>0</v>
      </c>
      <c r="H69" s="12">
        <f t="shared" si="4"/>
        <v>60.26</v>
      </c>
    </row>
    <row r="70" spans="1:8" x14ac:dyDescent="0.3">
      <c r="A70" s="7" t="s">
        <v>54</v>
      </c>
      <c r="C70" s="23"/>
      <c r="E70" s="23">
        <f>+E61+E69</f>
        <v>418.19</v>
      </c>
      <c r="G70" s="12">
        <f>+G61+G69</f>
        <v>0</v>
      </c>
      <c r="H70" s="12">
        <f t="shared" si="4"/>
        <v>418.19</v>
      </c>
    </row>
    <row r="71" spans="1:8" x14ac:dyDescent="0.3">
      <c r="A71" s="7" t="s">
        <v>55</v>
      </c>
      <c r="C71" s="23"/>
      <c r="E71" s="23">
        <f>+E8-E70</f>
        <v>301.81</v>
      </c>
      <c r="G71" s="12">
        <f>+G8-G70</f>
        <v>0</v>
      </c>
      <c r="H71" s="12">
        <f t="shared" si="4"/>
        <v>301.81</v>
      </c>
    </row>
    <row r="72" spans="1:8" x14ac:dyDescent="0.3">
      <c r="A72" t="s">
        <v>120</v>
      </c>
      <c r="C72" s="23"/>
      <c r="E72" s="23"/>
    </row>
    <row r="73" spans="1:8" x14ac:dyDescent="0.3">
      <c r="A73" t="s">
        <v>425</v>
      </c>
      <c r="C73" s="23"/>
      <c r="E73" s="23"/>
    </row>
    <row r="74" spans="1:8" x14ac:dyDescent="0.3">
      <c r="C74" s="23"/>
      <c r="E74" s="23"/>
    </row>
    <row r="75" spans="1:8" x14ac:dyDescent="0.3">
      <c r="A75" s="7" t="s">
        <v>121</v>
      </c>
      <c r="C75" s="23"/>
      <c r="E75" s="23"/>
    </row>
    <row r="76" spans="1:8" x14ac:dyDescent="0.3">
      <c r="A76" s="7" t="s">
        <v>122</v>
      </c>
      <c r="C76" s="23"/>
      <c r="E76" s="23"/>
    </row>
    <row r="98" spans="1:8" x14ac:dyDescent="0.3">
      <c r="A98" t="str" cm="1">
        <f t="array" aca="1" ref="A98" ca="1">MID(CELL("filename",A1),FIND("]",CELL("filename",A1))+1,256)</f>
        <v>soy5</v>
      </c>
    </row>
    <row r="99" spans="1:8" x14ac:dyDescent="0.3">
      <c r="A99" s="7" t="s">
        <v>50</v>
      </c>
      <c r="E99" s="25">
        <f>VLOOKUP(A99,$A$1:$H$98,5,FALSE)</f>
        <v>357.93</v>
      </c>
    </row>
    <row r="100" spans="1:8" x14ac:dyDescent="0.3">
      <c r="A100" s="7" t="s">
        <v>293</v>
      </c>
      <c r="E100" s="25">
        <f>VLOOKUP(A100,$A$1:$H$98,5,FALSE)</f>
        <v>60.260000000000005</v>
      </c>
    </row>
    <row r="101" spans="1:8" x14ac:dyDescent="0.3">
      <c r="A101" s="7" t="s">
        <v>294</v>
      </c>
      <c r="E101" s="25">
        <f t="shared" ref="E101:E102" si="5">VLOOKUP(A101,$A$1:$H$98,5,FALSE)</f>
        <v>418.19</v>
      </c>
    </row>
    <row r="102" spans="1:8" x14ac:dyDescent="0.3">
      <c r="A102" s="7" t="s">
        <v>55</v>
      </c>
      <c r="E102" s="25">
        <f t="shared" si="5"/>
        <v>301.81</v>
      </c>
    </row>
    <row r="104" spans="1:8" x14ac:dyDescent="0.3">
      <c r="A104" s="21" t="s">
        <v>255</v>
      </c>
    </row>
    <row r="105" spans="1:8" x14ac:dyDescent="0.3">
      <c r="A105" s="25">
        <f>E102</f>
        <v>301.81</v>
      </c>
      <c r="B105" s="25">
        <f ca="1">C105-Calculator!$B$16</f>
        <v>11.099999999999998</v>
      </c>
      <c r="C105" s="25">
        <f ca="1">D105-Calculator!$B$16</f>
        <v>11.399999999999999</v>
      </c>
      <c r="D105" s="25">
        <f ca="1">E105-Calculator!$B$16</f>
        <v>11.7</v>
      </c>
      <c r="E105" s="25" cm="1">
        <f t="array" aca="1" ref="E105" ca="1">IF(MID(CELL("filename",A1),FIND("]",CELL("filename",A1))+1,256)=Calculator!AR2,Calculator!B15,C7)</f>
        <v>12</v>
      </c>
      <c r="F105" s="25">
        <f ca="1">E105+Calculator!$B$16</f>
        <v>12.3</v>
      </c>
      <c r="G105" s="25">
        <f ca="1">F105+Calculator!$B$16</f>
        <v>12.600000000000001</v>
      </c>
      <c r="H105" s="25">
        <f ca="1">G105+Calculator!$B$16</f>
        <v>12.900000000000002</v>
      </c>
    </row>
    <row r="106" spans="1:8" x14ac:dyDescent="0.3">
      <c r="A106">
        <f ca="1">A107-Calculator!$B$12</f>
        <v>45</v>
      </c>
      <c r="B106">
        <f t="dataTable" ref="B106:H112" dt2D="1" dtr="1" r1="C7" r2="D7" ca="1"/>
        <v>81.31</v>
      </c>
      <c r="C106">
        <v>54.31</v>
      </c>
      <c r="D106">
        <v>40.81</v>
      </c>
      <c r="E106">
        <v>40.81</v>
      </c>
      <c r="F106">
        <v>54.31</v>
      </c>
      <c r="G106">
        <v>81.31</v>
      </c>
      <c r="H106">
        <v>121.81</v>
      </c>
    </row>
    <row r="107" spans="1:8" x14ac:dyDescent="0.3">
      <c r="A107">
        <f ca="1">A108-Calculator!$B$12</f>
        <v>50</v>
      </c>
      <c r="B107">
        <v>-29.689999999999998</v>
      </c>
      <c r="C107">
        <v>-50.69</v>
      </c>
      <c r="D107">
        <v>-61.19</v>
      </c>
      <c r="E107">
        <v>-61.19</v>
      </c>
      <c r="F107">
        <v>-50.69</v>
      </c>
      <c r="G107">
        <v>-29.689999999999998</v>
      </c>
      <c r="H107">
        <v>1.8100000000000023</v>
      </c>
    </row>
    <row r="108" spans="1:8" x14ac:dyDescent="0.3">
      <c r="A108">
        <f ca="1">A109-Calculator!$B$12</f>
        <v>55</v>
      </c>
      <c r="B108">
        <v>-85.19</v>
      </c>
      <c r="C108">
        <v>-103.19</v>
      </c>
      <c r="D108">
        <v>-112.19</v>
      </c>
      <c r="E108">
        <v>-112.19</v>
      </c>
      <c r="F108">
        <v>-103.19</v>
      </c>
      <c r="G108">
        <v>-85.19</v>
      </c>
      <c r="H108">
        <v>-58.19</v>
      </c>
    </row>
    <row r="109" spans="1:8" x14ac:dyDescent="0.3">
      <c r="A109" cm="1">
        <f t="array" aca="1" ref="A109" ca="1">IF(MID(CELL("filename",A1),FIND("]",CELL("filename",A1))+1,256)=Calculator!AR2,Calculator!B11,D7)</f>
        <v>60</v>
      </c>
      <c r="B109">
        <v>-85.19</v>
      </c>
      <c r="C109">
        <v>-103.19</v>
      </c>
      <c r="D109">
        <v>-112.19</v>
      </c>
      <c r="E109">
        <v>-112.19</v>
      </c>
      <c r="F109">
        <v>-103.19</v>
      </c>
      <c r="G109">
        <v>-85.19</v>
      </c>
      <c r="H109">
        <v>-58.19</v>
      </c>
    </row>
    <row r="110" spans="1:8" x14ac:dyDescent="0.3">
      <c r="A110">
        <f ca="1">A109+Calculator!$B$12</f>
        <v>65</v>
      </c>
      <c r="B110">
        <v>-29.689999999999998</v>
      </c>
      <c r="C110">
        <v>-50.69</v>
      </c>
      <c r="D110">
        <v>-61.19</v>
      </c>
      <c r="E110">
        <v>-61.19</v>
      </c>
      <c r="F110">
        <v>-50.69</v>
      </c>
      <c r="G110">
        <v>-29.689999999999998</v>
      </c>
      <c r="H110">
        <v>1.8100000000000023</v>
      </c>
    </row>
    <row r="111" spans="1:8" x14ac:dyDescent="0.3">
      <c r="A111">
        <f ca="1">A110+Calculator!$B$12</f>
        <v>70</v>
      </c>
      <c r="B111">
        <v>81.31</v>
      </c>
      <c r="C111">
        <v>54.31</v>
      </c>
      <c r="D111">
        <v>40.81</v>
      </c>
      <c r="E111">
        <v>40.81</v>
      </c>
      <c r="F111">
        <v>54.31</v>
      </c>
      <c r="G111">
        <v>81.31</v>
      </c>
      <c r="H111">
        <v>121.81</v>
      </c>
    </row>
    <row r="112" spans="1:8" x14ac:dyDescent="0.3">
      <c r="A112">
        <f ca="1">A111+Calculator!$B$12</f>
        <v>75</v>
      </c>
      <c r="B112">
        <v>247.81</v>
      </c>
      <c r="C112">
        <v>211.81</v>
      </c>
      <c r="D112">
        <v>193.81</v>
      </c>
      <c r="E112">
        <v>193.81</v>
      </c>
      <c r="F112">
        <v>211.81</v>
      </c>
      <c r="G112">
        <v>247.81</v>
      </c>
      <c r="H112">
        <v>301.81</v>
      </c>
    </row>
    <row r="115" spans="1:8" x14ac:dyDescent="0.3">
      <c r="A115" s="21" t="s">
        <v>256</v>
      </c>
    </row>
    <row r="116" spans="1:8" x14ac:dyDescent="0.3">
      <c r="A116" s="25">
        <f>E102</f>
        <v>301.81</v>
      </c>
      <c r="B116" s="25">
        <f ca="1">C116-Calculator!$B$29</f>
        <v>11.700000000000001</v>
      </c>
      <c r="C116" s="25">
        <f ca="1">D116-Calculator!$B$29</f>
        <v>11.8</v>
      </c>
      <c r="D116" s="25">
        <f ca="1">E116-Calculator!$B$29</f>
        <v>11.9</v>
      </c>
      <c r="E116" s="25" cm="1">
        <f t="array" aca="1" ref="E116" ca="1">IF(MID(CELL("filename",A1),FIND("]",CELL("filename",A1))+1,256)=Calculator!AS2,Calculator!B28,C7)</f>
        <v>12</v>
      </c>
      <c r="F116" s="25">
        <f ca="1">E116+Calculator!$B$29</f>
        <v>12.1</v>
      </c>
      <c r="G116" s="25">
        <f ca="1">F116+Calculator!$B$29</f>
        <v>12.2</v>
      </c>
      <c r="H116" s="25">
        <f ca="1">G116+Calculator!$B$29</f>
        <v>12.299999999999999</v>
      </c>
    </row>
    <row r="117" spans="1:8" x14ac:dyDescent="0.3">
      <c r="A117">
        <f ca="1">A118-Calculator!$B$25</f>
        <v>45</v>
      </c>
      <c r="B117">
        <f t="dataTable" ref="B117:H123" dt2D="1" dtr="1" r1="C7" r2="D7" ca="1"/>
        <v>108.31</v>
      </c>
      <c r="C117">
        <v>99.31</v>
      </c>
      <c r="D117">
        <v>94.81</v>
      </c>
      <c r="E117">
        <v>94.81</v>
      </c>
      <c r="F117">
        <v>99.31</v>
      </c>
      <c r="G117">
        <v>108.31</v>
      </c>
      <c r="H117">
        <v>121.81</v>
      </c>
    </row>
    <row r="118" spans="1:8" x14ac:dyDescent="0.3">
      <c r="A118">
        <f ca="1">A119-Calculator!$B$25</f>
        <v>50</v>
      </c>
      <c r="B118">
        <v>-8.6899999999999977</v>
      </c>
      <c r="C118">
        <v>-15.689999999999998</v>
      </c>
      <c r="D118">
        <v>-19.189999999999998</v>
      </c>
      <c r="E118">
        <v>-19.189999999999998</v>
      </c>
      <c r="F118">
        <v>-15.689999999999998</v>
      </c>
      <c r="G118">
        <v>-8.6899999999999977</v>
      </c>
      <c r="H118">
        <v>1.8100000000000023</v>
      </c>
    </row>
    <row r="119" spans="1:8" x14ac:dyDescent="0.3">
      <c r="A119">
        <f ca="1">A120-Calculator!$B$25</f>
        <v>55</v>
      </c>
      <c r="B119">
        <v>-67.19</v>
      </c>
      <c r="C119">
        <v>-73.19</v>
      </c>
      <c r="D119">
        <v>-76.19</v>
      </c>
      <c r="E119">
        <v>-76.19</v>
      </c>
      <c r="F119">
        <v>-73.19</v>
      </c>
      <c r="G119">
        <v>-67.19</v>
      </c>
      <c r="H119">
        <v>-58.19</v>
      </c>
    </row>
    <row r="120" spans="1:8" x14ac:dyDescent="0.3">
      <c r="A120" cm="1">
        <f t="array" aca="1" ref="A120" ca="1">IF(MID(CELL("filename",A1),FIND("]",CELL("filename",A1))+1,256)=Calculator!AS2,Calculator!B24,D7)</f>
        <v>60</v>
      </c>
      <c r="B120">
        <v>-67.19</v>
      </c>
      <c r="C120">
        <v>-73.19</v>
      </c>
      <c r="D120">
        <v>-76.19</v>
      </c>
      <c r="E120">
        <v>-76.19</v>
      </c>
      <c r="F120">
        <v>-73.19</v>
      </c>
      <c r="G120">
        <v>-67.19</v>
      </c>
      <c r="H120">
        <v>-58.19</v>
      </c>
    </row>
    <row r="121" spans="1:8" x14ac:dyDescent="0.3">
      <c r="A121">
        <f ca="1">A120+Calculator!$B$25</f>
        <v>65</v>
      </c>
      <c r="B121">
        <v>-8.6899999999999977</v>
      </c>
      <c r="C121">
        <v>-15.689999999999998</v>
      </c>
      <c r="D121">
        <v>-19.189999999999998</v>
      </c>
      <c r="E121">
        <v>-19.189999999999998</v>
      </c>
      <c r="F121">
        <v>-15.689999999999998</v>
      </c>
      <c r="G121">
        <v>-8.6899999999999977</v>
      </c>
      <c r="H121">
        <v>1.8100000000000023</v>
      </c>
    </row>
    <row r="122" spans="1:8" x14ac:dyDescent="0.3">
      <c r="A122">
        <f ca="1">A121+Calculator!$B$25</f>
        <v>70</v>
      </c>
      <c r="B122">
        <v>108.31</v>
      </c>
      <c r="C122">
        <v>99.31</v>
      </c>
      <c r="D122">
        <v>94.81</v>
      </c>
      <c r="E122">
        <v>94.81</v>
      </c>
      <c r="F122">
        <v>99.31</v>
      </c>
      <c r="G122">
        <v>108.31</v>
      </c>
      <c r="H122">
        <v>121.81</v>
      </c>
    </row>
    <row r="123" spans="1:8" x14ac:dyDescent="0.3">
      <c r="A123">
        <f ca="1">A122+Calculator!$B$25</f>
        <v>75</v>
      </c>
      <c r="B123">
        <v>283.81</v>
      </c>
      <c r="C123">
        <v>271.81</v>
      </c>
      <c r="D123">
        <v>265.81</v>
      </c>
      <c r="E123">
        <v>265.81</v>
      </c>
      <c r="F123">
        <v>271.81</v>
      </c>
      <c r="G123">
        <v>283.81</v>
      </c>
      <c r="H123">
        <v>301.81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E1585-02AE-4A4F-BA1E-E4275B1F1E21}">
  <dimension ref="A1:H123"/>
  <sheetViews>
    <sheetView topLeftCell="A100" workbookViewId="0">
      <selection activeCell="A116" sqref="A116:H123"/>
    </sheetView>
  </sheetViews>
  <sheetFormatPr defaultRowHeight="14.4" x14ac:dyDescent="0.3"/>
  <cols>
    <col min="1" max="1" width="25.6640625" customWidth="1"/>
  </cols>
  <sheetData>
    <row r="1" spans="1:8" x14ac:dyDescent="0.3">
      <c r="A1" s="80" t="s">
        <v>214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400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457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10</v>
      </c>
      <c r="B7" s="9" t="s">
        <v>124</v>
      </c>
      <c r="C7" s="28">
        <f>IF(Calculator!B7="Soybeans",Calculator!B15,IF(Calculator!B20="Soybeans",Calculator!B28,13.66))</f>
        <v>12</v>
      </c>
      <c r="D7" s="29">
        <f>IF(Calculator!B7="Soybeans",Calculator!B11,IF(Calculator!B20="Soybeans",Calculator!B24,42))</f>
        <v>60</v>
      </c>
      <c r="E7" s="22">
        <f>ROUND(C7*D7,2)</f>
        <v>720</v>
      </c>
      <c r="F7" s="11">
        <v>0</v>
      </c>
      <c r="G7" s="22">
        <f>ROUND(E7*F7,2)</f>
        <v>0</v>
      </c>
      <c r="H7" s="22">
        <f>ROUND(E7-G7,2)</f>
        <v>720</v>
      </c>
    </row>
    <row r="8" spans="1:8" x14ac:dyDescent="0.3">
      <c r="A8" s="7" t="s">
        <v>11</v>
      </c>
      <c r="C8" s="23"/>
      <c r="E8" s="23">
        <f>SUM(E7:E7)</f>
        <v>720</v>
      </c>
      <c r="G8" s="12">
        <f>SUM(G7:G7)</f>
        <v>0</v>
      </c>
      <c r="H8" s="12">
        <f>ROUND(E8-G8,2)</f>
        <v>720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1</v>
      </c>
      <c r="E12" s="23">
        <f>ROUND(C12*D12,2)</f>
        <v>8.11</v>
      </c>
      <c r="F12" s="16">
        <v>0</v>
      </c>
      <c r="G12" s="23">
        <f>ROUND(E12*F12,2)</f>
        <v>0</v>
      </c>
      <c r="H12" s="23">
        <f>ROUND(E12-G12,2)</f>
        <v>8.11</v>
      </c>
    </row>
    <row r="13" spans="1:8" x14ac:dyDescent="0.3">
      <c r="A13" s="13" t="s">
        <v>17</v>
      </c>
      <c r="C13" s="23"/>
      <c r="E13" s="23"/>
    </row>
    <row r="14" spans="1:8" x14ac:dyDescent="0.3">
      <c r="A14" s="14" t="s">
        <v>136</v>
      </c>
      <c r="B14" s="14" t="s">
        <v>18</v>
      </c>
      <c r="C14" s="15">
        <v>0.33</v>
      </c>
      <c r="D14" s="14">
        <v>16</v>
      </c>
      <c r="E14" s="23">
        <f>ROUND(C14*D14,2)</f>
        <v>5.28</v>
      </c>
      <c r="F14" s="16">
        <v>0</v>
      </c>
      <c r="G14" s="23">
        <f>ROUND(E14*F14,2)</f>
        <v>0</v>
      </c>
      <c r="H14" s="23">
        <f>ROUND(E14-G14,2)</f>
        <v>5.28</v>
      </c>
    </row>
    <row r="15" spans="1:8" x14ac:dyDescent="0.3">
      <c r="A15" s="13" t="s">
        <v>20</v>
      </c>
      <c r="C15" s="23"/>
      <c r="E15" s="23"/>
    </row>
    <row r="16" spans="1:8" x14ac:dyDescent="0.3">
      <c r="A16" s="14" t="s">
        <v>125</v>
      </c>
      <c r="B16" s="14" t="s">
        <v>21</v>
      </c>
      <c r="C16" s="15">
        <v>39.25</v>
      </c>
      <c r="D16" s="14">
        <v>0.66</v>
      </c>
      <c r="E16" s="23">
        <f>ROUND(C16*D16,2)</f>
        <v>25.91</v>
      </c>
      <c r="F16" s="16">
        <v>0</v>
      </c>
      <c r="G16" s="23">
        <f>ROUND(E16*F16,2)</f>
        <v>0</v>
      </c>
      <c r="H16" s="23">
        <f>ROUND(E16-G16,2)</f>
        <v>25.91</v>
      </c>
    </row>
    <row r="17" spans="1:8" x14ac:dyDescent="0.3">
      <c r="A17" s="14" t="s">
        <v>22</v>
      </c>
      <c r="B17" s="14" t="s">
        <v>21</v>
      </c>
      <c r="C17" s="15">
        <v>36.200000000000003</v>
      </c>
      <c r="D17" s="14">
        <v>1</v>
      </c>
      <c r="E17" s="23">
        <f>ROUND(C17*D17,2)</f>
        <v>36.200000000000003</v>
      </c>
      <c r="F17" s="16">
        <v>0</v>
      </c>
      <c r="G17" s="23">
        <f>ROUND(E17*F17,2)</f>
        <v>0</v>
      </c>
      <c r="H17" s="23">
        <f>ROUND(E17-G17,2)</f>
        <v>36.200000000000003</v>
      </c>
    </row>
    <row r="18" spans="1:8" x14ac:dyDescent="0.3">
      <c r="A18" s="13" t="s">
        <v>23</v>
      </c>
      <c r="C18" s="23"/>
      <c r="E18" s="23"/>
    </row>
    <row r="19" spans="1:8" x14ac:dyDescent="0.3">
      <c r="A19" s="14" t="s">
        <v>324</v>
      </c>
      <c r="B19" s="14" t="s">
        <v>18</v>
      </c>
      <c r="C19" s="15">
        <v>7.63</v>
      </c>
      <c r="D19" s="14">
        <v>1.6</v>
      </c>
      <c r="E19" s="23">
        <f>ROUND(C19*D19,2)</f>
        <v>12.21</v>
      </c>
      <c r="F19" s="16">
        <v>0</v>
      </c>
      <c r="G19" s="23">
        <f>ROUND(E19*F19,2)</f>
        <v>0</v>
      </c>
      <c r="H19" s="23">
        <f>ROUND(E19-G19,2)</f>
        <v>12.21</v>
      </c>
    </row>
    <row r="20" spans="1:8" x14ac:dyDescent="0.3">
      <c r="A20" s="13" t="s">
        <v>24</v>
      </c>
      <c r="C20" s="23"/>
      <c r="E20" s="23"/>
    </row>
    <row r="21" spans="1:8" x14ac:dyDescent="0.3">
      <c r="A21" s="14" t="s">
        <v>25</v>
      </c>
      <c r="B21" s="14" t="s">
        <v>18</v>
      </c>
      <c r="C21" s="15">
        <v>0.25</v>
      </c>
      <c r="D21" s="14">
        <v>64</v>
      </c>
      <c r="E21" s="23">
        <f t="shared" ref="E21:E27" si="0">ROUND(C21*D21,2)</f>
        <v>16</v>
      </c>
      <c r="F21" s="16">
        <v>0</v>
      </c>
      <c r="G21" s="23">
        <f t="shared" ref="G21:G27" si="1">ROUND(E21*F21,2)</f>
        <v>0</v>
      </c>
      <c r="H21" s="23">
        <f t="shared" ref="H21:H27" si="2">ROUND(E21-G21,2)</f>
        <v>16</v>
      </c>
    </row>
    <row r="22" spans="1:8" x14ac:dyDescent="0.3">
      <c r="A22" s="14" t="s">
        <v>104</v>
      </c>
      <c r="B22" s="14" t="s">
        <v>26</v>
      </c>
      <c r="C22" s="15">
        <v>15.01</v>
      </c>
      <c r="D22" s="14">
        <v>1</v>
      </c>
      <c r="E22" s="23">
        <f t="shared" si="0"/>
        <v>15.01</v>
      </c>
      <c r="F22" s="16">
        <v>0</v>
      </c>
      <c r="G22" s="23">
        <f t="shared" si="1"/>
        <v>0</v>
      </c>
      <c r="H22" s="23">
        <f t="shared" si="2"/>
        <v>15.01</v>
      </c>
    </row>
    <row r="23" spans="1:8" x14ac:dyDescent="0.3">
      <c r="A23" s="14" t="s">
        <v>222</v>
      </c>
      <c r="B23" s="14" t="s">
        <v>18</v>
      </c>
      <c r="C23" s="15">
        <v>7.75</v>
      </c>
      <c r="D23" s="14">
        <v>3.5</v>
      </c>
      <c r="E23" s="23">
        <f t="shared" si="0"/>
        <v>27.13</v>
      </c>
      <c r="F23" s="16">
        <v>0</v>
      </c>
      <c r="G23" s="23">
        <f t="shared" si="1"/>
        <v>0</v>
      </c>
      <c r="H23" s="23">
        <f t="shared" si="2"/>
        <v>27.13</v>
      </c>
    </row>
    <row r="24" spans="1:8" x14ac:dyDescent="0.3">
      <c r="A24" s="14" t="s">
        <v>105</v>
      </c>
      <c r="B24" s="14" t="s">
        <v>18</v>
      </c>
      <c r="C24" s="15">
        <v>0.33</v>
      </c>
      <c r="D24" s="14">
        <v>96</v>
      </c>
      <c r="E24" s="23">
        <f t="shared" si="0"/>
        <v>31.68</v>
      </c>
      <c r="F24" s="16">
        <v>0</v>
      </c>
      <c r="G24" s="23">
        <f t="shared" si="1"/>
        <v>0</v>
      </c>
      <c r="H24" s="23">
        <f t="shared" si="2"/>
        <v>31.68</v>
      </c>
    </row>
    <row r="25" spans="1:8" x14ac:dyDescent="0.3">
      <c r="A25" s="14" t="s">
        <v>140</v>
      </c>
      <c r="B25" s="14" t="s">
        <v>26</v>
      </c>
      <c r="C25" s="15">
        <v>12</v>
      </c>
      <c r="D25" s="14">
        <v>2</v>
      </c>
      <c r="E25" s="23">
        <f t="shared" si="0"/>
        <v>24</v>
      </c>
      <c r="F25" s="16">
        <v>0</v>
      </c>
      <c r="G25" s="23">
        <f t="shared" si="1"/>
        <v>0</v>
      </c>
      <c r="H25" s="23">
        <f t="shared" si="2"/>
        <v>24</v>
      </c>
    </row>
    <row r="26" spans="1:8" x14ac:dyDescent="0.3">
      <c r="A26" s="14" t="s">
        <v>392</v>
      </c>
      <c r="B26" s="14" t="s">
        <v>26</v>
      </c>
      <c r="C26" s="15">
        <v>5.92</v>
      </c>
      <c r="D26" s="14">
        <v>3.5</v>
      </c>
      <c r="E26" s="23">
        <f t="shared" si="0"/>
        <v>20.72</v>
      </c>
      <c r="F26" s="16">
        <v>0</v>
      </c>
      <c r="G26" s="23">
        <f t="shared" si="1"/>
        <v>0</v>
      </c>
      <c r="H26" s="23">
        <f t="shared" si="2"/>
        <v>20.72</v>
      </c>
    </row>
    <row r="27" spans="1:8" x14ac:dyDescent="0.3">
      <c r="A27" s="14" t="s">
        <v>74</v>
      </c>
      <c r="B27" s="14" t="s">
        <v>26</v>
      </c>
      <c r="C27" s="15">
        <v>10.75</v>
      </c>
      <c r="D27" s="14">
        <v>1</v>
      </c>
      <c r="E27" s="23">
        <f t="shared" si="0"/>
        <v>10.75</v>
      </c>
      <c r="F27" s="16">
        <v>0</v>
      </c>
      <c r="G27" s="23">
        <f t="shared" si="1"/>
        <v>0</v>
      </c>
      <c r="H27" s="23">
        <f t="shared" si="2"/>
        <v>10.75</v>
      </c>
    </row>
    <row r="28" spans="1:8" x14ac:dyDescent="0.3">
      <c r="A28" s="13" t="s">
        <v>27</v>
      </c>
      <c r="C28" s="23"/>
      <c r="E28" s="23"/>
    </row>
    <row r="29" spans="1:8" x14ac:dyDescent="0.3">
      <c r="A29" s="14" t="s">
        <v>223</v>
      </c>
      <c r="B29" s="14" t="s">
        <v>18</v>
      </c>
      <c r="C29" s="15">
        <v>1.63</v>
      </c>
      <c r="D29" s="14">
        <v>1</v>
      </c>
      <c r="E29" s="23">
        <f>ROUND(C29*D29,2)</f>
        <v>1.63</v>
      </c>
      <c r="F29" s="16">
        <v>0</v>
      </c>
      <c r="G29" s="23">
        <f>ROUND(E29*F29,2)</f>
        <v>0</v>
      </c>
      <c r="H29" s="23">
        <f>ROUND(E29-G29,2)</f>
        <v>1.63</v>
      </c>
    </row>
    <row r="30" spans="1:8" x14ac:dyDescent="0.3">
      <c r="A30" s="14" t="s">
        <v>110</v>
      </c>
      <c r="B30" s="14" t="s">
        <v>18</v>
      </c>
      <c r="C30" s="15">
        <v>0.56000000000000005</v>
      </c>
      <c r="D30" s="14">
        <v>1.05</v>
      </c>
      <c r="E30" s="23">
        <f>ROUND(C30*D30,2)</f>
        <v>0.59</v>
      </c>
      <c r="F30" s="16">
        <v>0</v>
      </c>
      <c r="G30" s="23">
        <f>ROUND(E30*F30,2)</f>
        <v>0</v>
      </c>
      <c r="H30" s="23">
        <f>ROUND(E30-G30,2)</f>
        <v>0.59</v>
      </c>
    </row>
    <row r="31" spans="1:8" x14ac:dyDescent="0.3">
      <c r="A31" s="13" t="s">
        <v>33</v>
      </c>
      <c r="C31" s="23"/>
      <c r="E31" s="23"/>
    </row>
    <row r="32" spans="1:8" x14ac:dyDescent="0.3">
      <c r="A32" s="14" t="s">
        <v>325</v>
      </c>
      <c r="B32" s="14" t="s">
        <v>29</v>
      </c>
      <c r="C32" s="15">
        <v>1.07</v>
      </c>
      <c r="D32" s="14">
        <v>50</v>
      </c>
      <c r="E32" s="23">
        <f>ROUND(C32*D32,2)</f>
        <v>53.5</v>
      </c>
      <c r="F32" s="16">
        <v>0</v>
      </c>
      <c r="G32" s="23">
        <f>ROUND(E32*F32,2)</f>
        <v>0</v>
      </c>
      <c r="H32" s="23">
        <f>ROUND(E32-G32,2)</f>
        <v>53.5</v>
      </c>
    </row>
    <row r="33" spans="1:8" x14ac:dyDescent="0.3">
      <c r="A33" s="13" t="s">
        <v>114</v>
      </c>
      <c r="C33" s="23"/>
      <c r="E33" s="23"/>
    </row>
    <row r="34" spans="1:8" x14ac:dyDescent="0.3">
      <c r="A34" s="14" t="s">
        <v>115</v>
      </c>
      <c r="B34" s="14" t="s">
        <v>26</v>
      </c>
      <c r="C34" s="15">
        <v>3.3</v>
      </c>
      <c r="D34" s="14">
        <v>1.45</v>
      </c>
      <c r="E34" s="23">
        <f>ROUND(C34*D34,2)</f>
        <v>4.79</v>
      </c>
      <c r="F34" s="16">
        <v>0</v>
      </c>
      <c r="G34" s="23">
        <f>ROUND(E34*F34,2)</f>
        <v>0</v>
      </c>
      <c r="H34" s="23">
        <f>ROUND(E34-G34,2)</f>
        <v>4.79</v>
      </c>
    </row>
    <row r="35" spans="1:8" x14ac:dyDescent="0.3">
      <c r="A35" s="13" t="s">
        <v>61</v>
      </c>
      <c r="C35" s="23"/>
      <c r="E35" s="23"/>
    </row>
    <row r="36" spans="1:8" x14ac:dyDescent="0.3">
      <c r="A36" s="14" t="s">
        <v>62</v>
      </c>
      <c r="B36" s="14" t="s">
        <v>48</v>
      </c>
      <c r="C36" s="15">
        <v>7.5</v>
      </c>
      <c r="D36" s="14">
        <v>1</v>
      </c>
      <c r="E36" s="23">
        <f>ROUND(C36*D36,2)</f>
        <v>7.5</v>
      </c>
      <c r="F36" s="16">
        <v>0</v>
      </c>
      <c r="G36" s="23">
        <f>ROUND(E36*F36,2)</f>
        <v>0</v>
      </c>
      <c r="H36" s="23">
        <f>ROUND(E36-G36,2)</f>
        <v>7.5</v>
      </c>
    </row>
    <row r="37" spans="1:8" x14ac:dyDescent="0.3">
      <c r="A37" s="13" t="s">
        <v>131</v>
      </c>
      <c r="C37" s="23"/>
      <c r="E37" s="23"/>
    </row>
    <row r="38" spans="1:8" x14ac:dyDescent="0.3">
      <c r="A38" s="14" t="s">
        <v>144</v>
      </c>
      <c r="B38" s="14" t="s">
        <v>124</v>
      </c>
      <c r="C38" s="15">
        <v>0.27</v>
      </c>
      <c r="D38" s="14">
        <v>40</v>
      </c>
      <c r="E38" s="23">
        <f>ROUND(C38*D38,2)</f>
        <v>10.8</v>
      </c>
      <c r="F38" s="16">
        <v>0</v>
      </c>
      <c r="G38" s="23">
        <f>ROUND(E38*F38,2)</f>
        <v>0</v>
      </c>
      <c r="H38" s="23">
        <f>ROUND(E38-G38,2)</f>
        <v>10.8</v>
      </c>
    </row>
    <row r="39" spans="1:8" x14ac:dyDescent="0.3">
      <c r="A39" s="13" t="s">
        <v>34</v>
      </c>
      <c r="C39" s="23"/>
      <c r="E39" s="23"/>
    </row>
    <row r="40" spans="1:8" x14ac:dyDescent="0.3">
      <c r="A40" s="14" t="s">
        <v>35</v>
      </c>
      <c r="B40" s="14" t="s">
        <v>36</v>
      </c>
      <c r="C40" s="15">
        <v>65</v>
      </c>
      <c r="D40" s="14">
        <v>0.33300000000000002</v>
      </c>
      <c r="E40" s="23">
        <f>ROUND(C40*D40,2)</f>
        <v>21.65</v>
      </c>
      <c r="F40" s="16">
        <v>0</v>
      </c>
      <c r="G40" s="23">
        <f>ROUND(E40*F40,2)</f>
        <v>0</v>
      </c>
      <c r="H40" s="23">
        <f>ROUND(E40-G40,2)</f>
        <v>21.65</v>
      </c>
    </row>
    <row r="41" spans="1:8" x14ac:dyDescent="0.3">
      <c r="A41" s="13" t="s">
        <v>116</v>
      </c>
      <c r="C41" s="23"/>
      <c r="E41" s="23"/>
    </row>
    <row r="42" spans="1:8" x14ac:dyDescent="0.3">
      <c r="A42" s="14" t="s">
        <v>145</v>
      </c>
      <c r="B42" s="14" t="s">
        <v>48</v>
      </c>
      <c r="C42" s="15">
        <v>6.5</v>
      </c>
      <c r="D42" s="14">
        <v>1</v>
      </c>
      <c r="E42" s="23">
        <f>ROUND(C42*D42,2)</f>
        <v>6.5</v>
      </c>
      <c r="F42" s="16">
        <v>0</v>
      </c>
      <c r="G42" s="23">
        <f>ROUND(E42*F42,2)</f>
        <v>0</v>
      </c>
      <c r="H42" s="23">
        <f>ROUND(E42-G42,2)</f>
        <v>6.5</v>
      </c>
    </row>
    <row r="43" spans="1:8" x14ac:dyDescent="0.3">
      <c r="A43" s="13" t="s">
        <v>118</v>
      </c>
      <c r="C43" s="23"/>
      <c r="E43" s="23"/>
    </row>
    <row r="44" spans="1:8" x14ac:dyDescent="0.3">
      <c r="A44" s="14" t="s">
        <v>119</v>
      </c>
      <c r="B44" s="14" t="s">
        <v>48</v>
      </c>
      <c r="C44" s="15">
        <v>10</v>
      </c>
      <c r="D44" s="14">
        <v>0.33300000000000002</v>
      </c>
      <c r="E44" s="23">
        <f>ROUND(C44*D44,2)</f>
        <v>3.33</v>
      </c>
      <c r="F44" s="16">
        <v>0</v>
      </c>
      <c r="G44" s="23">
        <f>ROUND(E44*F44,2)</f>
        <v>0</v>
      </c>
      <c r="H44" s="23">
        <f>ROUND(E44-G44,2)</f>
        <v>3.33</v>
      </c>
    </row>
    <row r="45" spans="1:8" x14ac:dyDescent="0.3">
      <c r="A45" s="13" t="s">
        <v>37</v>
      </c>
      <c r="C45" s="23"/>
      <c r="E45" s="23"/>
    </row>
    <row r="46" spans="1:8" x14ac:dyDescent="0.3">
      <c r="A46" s="14" t="s">
        <v>38</v>
      </c>
      <c r="B46" s="14" t="s">
        <v>39</v>
      </c>
      <c r="C46" s="15">
        <v>17.940000000000001</v>
      </c>
      <c r="D46" s="14">
        <v>0.2407</v>
      </c>
      <c r="E46" s="23">
        <f>ROUND(C46*D46,2)</f>
        <v>4.32</v>
      </c>
      <c r="F46" s="16">
        <v>0</v>
      </c>
      <c r="G46" s="23">
        <f>ROUND(E46*F46,2)</f>
        <v>0</v>
      </c>
      <c r="H46" s="23">
        <f>ROUND(E46-G46,2)</f>
        <v>4.32</v>
      </c>
    </row>
    <row r="47" spans="1:8" x14ac:dyDescent="0.3">
      <c r="A47" s="14" t="s">
        <v>134</v>
      </c>
      <c r="B47" s="14" t="s">
        <v>39</v>
      </c>
      <c r="C47" s="15">
        <v>17.940000000000001</v>
      </c>
      <c r="D47" s="14">
        <v>8.5099999999999995E-2</v>
      </c>
      <c r="E47" s="23">
        <f>ROUND(C47*D47,2)</f>
        <v>1.53</v>
      </c>
      <c r="F47" s="16">
        <v>0</v>
      </c>
      <c r="G47" s="23">
        <f>ROUND(E47*F47,2)</f>
        <v>0</v>
      </c>
      <c r="H47" s="23">
        <f>ROUND(E47-G47,2)</f>
        <v>1.53</v>
      </c>
    </row>
    <row r="48" spans="1:8" x14ac:dyDescent="0.3">
      <c r="A48" s="14" t="s">
        <v>91</v>
      </c>
      <c r="B48" s="14" t="s">
        <v>39</v>
      </c>
      <c r="C48" s="15">
        <v>17.940000000000001</v>
      </c>
      <c r="D48" s="14">
        <v>5.8799999999999998E-2</v>
      </c>
      <c r="E48" s="23">
        <f>ROUND(C48*D48,2)</f>
        <v>1.05</v>
      </c>
      <c r="F48" s="16">
        <v>0</v>
      </c>
      <c r="G48" s="23">
        <f>ROUND(E48*F48,2)</f>
        <v>0</v>
      </c>
      <c r="H48" s="23">
        <f>ROUND(E48-G48,2)</f>
        <v>1.05</v>
      </c>
    </row>
    <row r="49" spans="1:8" x14ac:dyDescent="0.3">
      <c r="A49" s="13" t="s">
        <v>43</v>
      </c>
      <c r="C49" s="23"/>
      <c r="E49" s="23"/>
    </row>
    <row r="50" spans="1:8" x14ac:dyDescent="0.3">
      <c r="A50" s="14" t="s">
        <v>42</v>
      </c>
      <c r="B50" s="14" t="s">
        <v>39</v>
      </c>
      <c r="C50" s="15">
        <v>9.06</v>
      </c>
      <c r="D50" s="14">
        <v>5.0799999999999998E-2</v>
      </c>
      <c r="E50" s="23">
        <f>ROUND(C50*D50,2)</f>
        <v>0.46</v>
      </c>
      <c r="F50" s="16">
        <v>0</v>
      </c>
      <c r="G50" s="23">
        <f>ROUND(E50*F50,2)</f>
        <v>0</v>
      </c>
      <c r="H50" s="23">
        <f>ROUND(E50-G50,2)</f>
        <v>0.46</v>
      </c>
    </row>
    <row r="51" spans="1:8" x14ac:dyDescent="0.3">
      <c r="A51" s="14" t="s">
        <v>91</v>
      </c>
      <c r="B51" s="14" t="s">
        <v>39</v>
      </c>
      <c r="C51" s="15">
        <v>9.06</v>
      </c>
      <c r="D51" s="14">
        <v>2.9399999999999999E-2</v>
      </c>
      <c r="E51" s="23">
        <f>ROUND(C51*D51,2)</f>
        <v>0.27</v>
      </c>
      <c r="F51" s="16">
        <v>0</v>
      </c>
      <c r="G51" s="23">
        <f>ROUND(E51*F51,2)</f>
        <v>0</v>
      </c>
      <c r="H51" s="23">
        <f>ROUND(E51-G51,2)</f>
        <v>0.27</v>
      </c>
    </row>
    <row r="52" spans="1:8" x14ac:dyDescent="0.3">
      <c r="A52" s="14" t="s">
        <v>44</v>
      </c>
      <c r="B52" s="14" t="s">
        <v>39</v>
      </c>
      <c r="C52" s="15">
        <v>17.88</v>
      </c>
      <c r="D52" s="14">
        <v>0.34610000000000002</v>
      </c>
      <c r="E52" s="23">
        <f>ROUND(C52*D52,2)</f>
        <v>6.19</v>
      </c>
      <c r="F52" s="16">
        <v>0</v>
      </c>
      <c r="G52" s="23">
        <f>ROUND(E52*F52,2)</f>
        <v>0</v>
      </c>
      <c r="H52" s="23">
        <f>ROUND(E52-G52,2)</f>
        <v>6.19</v>
      </c>
    </row>
    <row r="53" spans="1:8" x14ac:dyDescent="0.3">
      <c r="A53" s="13" t="s">
        <v>45</v>
      </c>
      <c r="C53" s="23"/>
      <c r="E53" s="23"/>
    </row>
    <row r="54" spans="1:8" x14ac:dyDescent="0.3">
      <c r="A54" s="14" t="s">
        <v>38</v>
      </c>
      <c r="B54" s="14" t="s">
        <v>19</v>
      </c>
      <c r="C54" s="15">
        <v>3.44</v>
      </c>
      <c r="D54" s="14">
        <v>3.7172000000000001</v>
      </c>
      <c r="E54" s="23">
        <f>ROUND(C54*D54,2)</f>
        <v>12.79</v>
      </c>
      <c r="F54" s="16">
        <v>0</v>
      </c>
      <c r="G54" s="23">
        <f>ROUND(E54*F54,2)</f>
        <v>0</v>
      </c>
      <c r="H54" s="23">
        <f>ROUND(E54-G54,2)</f>
        <v>12.79</v>
      </c>
    </row>
    <row r="55" spans="1:8" x14ac:dyDescent="0.3">
      <c r="A55" s="14" t="s">
        <v>134</v>
      </c>
      <c r="B55" s="14" t="s">
        <v>19</v>
      </c>
      <c r="C55" s="15">
        <v>3.44</v>
      </c>
      <c r="D55" s="14">
        <v>1.4244000000000001</v>
      </c>
      <c r="E55" s="23">
        <f>ROUND(C55*D55,2)</f>
        <v>4.9000000000000004</v>
      </c>
      <c r="F55" s="16">
        <v>0</v>
      </c>
      <c r="G55" s="23">
        <f>ROUND(E55*F55,2)</f>
        <v>0</v>
      </c>
      <c r="H55" s="23">
        <f>ROUND(E55-G55,2)</f>
        <v>4.9000000000000004</v>
      </c>
    </row>
    <row r="56" spans="1:8" x14ac:dyDescent="0.3">
      <c r="A56" s="14" t="s">
        <v>91</v>
      </c>
      <c r="B56" s="14" t="s">
        <v>19</v>
      </c>
      <c r="C56" s="15">
        <v>3.44</v>
      </c>
      <c r="D56" s="14">
        <v>0.74839999999999995</v>
      </c>
      <c r="E56" s="23">
        <f>ROUND(C56*D56,2)</f>
        <v>2.57</v>
      </c>
      <c r="F56" s="16">
        <v>0</v>
      </c>
      <c r="G56" s="23">
        <f>ROUND(E56*F56,2)</f>
        <v>0</v>
      </c>
      <c r="H56" s="23">
        <f>ROUND(E56-G56,2)</f>
        <v>2.57</v>
      </c>
    </row>
    <row r="57" spans="1:8" x14ac:dyDescent="0.3">
      <c r="A57" s="13" t="s">
        <v>47</v>
      </c>
      <c r="C57" s="23"/>
      <c r="E57" s="23"/>
    </row>
    <row r="58" spans="1:8" x14ac:dyDescent="0.3">
      <c r="A58" s="14" t="s">
        <v>42</v>
      </c>
      <c r="B58" s="14" t="s">
        <v>48</v>
      </c>
      <c r="C58" s="15">
        <v>7.81</v>
      </c>
      <c r="D58" s="14">
        <v>1</v>
      </c>
      <c r="E58" s="23">
        <f>ROUND(C58*D58,2)</f>
        <v>7.81</v>
      </c>
      <c r="F58" s="16">
        <v>0</v>
      </c>
      <c r="G58" s="23">
        <f>ROUND(E58*F58,2)</f>
        <v>0</v>
      </c>
      <c r="H58" s="23">
        <f t="shared" ref="H58:H64" si="3">ROUND(E58-G58,2)</f>
        <v>7.81</v>
      </c>
    </row>
    <row r="59" spans="1:8" x14ac:dyDescent="0.3">
      <c r="A59" s="14" t="s">
        <v>38</v>
      </c>
      <c r="B59" s="14" t="s">
        <v>48</v>
      </c>
      <c r="C59" s="15">
        <v>2.69</v>
      </c>
      <c r="D59" s="14">
        <v>1</v>
      </c>
      <c r="E59" s="23">
        <f>ROUND(C59*D59,2)</f>
        <v>2.69</v>
      </c>
      <c r="F59" s="16">
        <v>0</v>
      </c>
      <c r="G59" s="23">
        <f>ROUND(E59*F59,2)</f>
        <v>0</v>
      </c>
      <c r="H59" s="23">
        <f t="shared" si="3"/>
        <v>2.69</v>
      </c>
    </row>
    <row r="60" spans="1:8" x14ac:dyDescent="0.3">
      <c r="A60" s="14" t="s">
        <v>134</v>
      </c>
      <c r="B60" s="14" t="s">
        <v>48</v>
      </c>
      <c r="C60" s="15">
        <v>4.7</v>
      </c>
      <c r="D60" s="14">
        <v>1</v>
      </c>
      <c r="E60" s="23">
        <f>ROUND(C60*D60,2)</f>
        <v>4.7</v>
      </c>
      <c r="F60" s="16">
        <v>0</v>
      </c>
      <c r="G60" s="23">
        <f>ROUND(E60*F60,2)</f>
        <v>0</v>
      </c>
      <c r="H60" s="23">
        <f t="shared" si="3"/>
        <v>4.7</v>
      </c>
    </row>
    <row r="61" spans="1:8" x14ac:dyDescent="0.3">
      <c r="A61" s="14" t="s">
        <v>91</v>
      </c>
      <c r="B61" s="14" t="s">
        <v>48</v>
      </c>
      <c r="C61" s="15">
        <v>1.04</v>
      </c>
      <c r="D61" s="14">
        <v>1</v>
      </c>
      <c r="E61" s="23">
        <f>ROUND(C61*D61,2)</f>
        <v>1.04</v>
      </c>
      <c r="F61" s="16">
        <v>0</v>
      </c>
      <c r="G61" s="23">
        <f>ROUND(E61*F61,2)</f>
        <v>0</v>
      </c>
      <c r="H61" s="23">
        <f t="shared" si="3"/>
        <v>1.04</v>
      </c>
    </row>
    <row r="62" spans="1:8" x14ac:dyDescent="0.3">
      <c r="A62" s="9" t="s">
        <v>49</v>
      </c>
      <c r="B62" s="9" t="s">
        <v>48</v>
      </c>
      <c r="C62" s="10">
        <v>14.57</v>
      </c>
      <c r="D62" s="9">
        <v>1</v>
      </c>
      <c r="E62" s="22">
        <f>ROUND(C62*D62,2)</f>
        <v>14.57</v>
      </c>
      <c r="F62" s="11">
        <v>0</v>
      </c>
      <c r="G62" s="22">
        <f>ROUND(E62*F62,2)</f>
        <v>0</v>
      </c>
      <c r="H62" s="22">
        <f t="shared" si="3"/>
        <v>14.57</v>
      </c>
    </row>
    <row r="63" spans="1:8" x14ac:dyDescent="0.3">
      <c r="A63" s="7" t="s">
        <v>50</v>
      </c>
      <c r="C63" s="23"/>
      <c r="E63" s="23">
        <f>SUM(E12:E62)</f>
        <v>408.17999999999995</v>
      </c>
      <c r="G63" s="12">
        <f>SUM(G12:G62)</f>
        <v>0</v>
      </c>
      <c r="H63" s="12">
        <f t="shared" si="3"/>
        <v>408.18</v>
      </c>
    </row>
    <row r="64" spans="1:8" x14ac:dyDescent="0.3">
      <c r="A64" s="7" t="s">
        <v>51</v>
      </c>
      <c r="C64" s="23"/>
      <c r="E64" s="23">
        <f>+E8-E63</f>
        <v>311.82000000000005</v>
      </c>
      <c r="G64" s="12">
        <f>+G8-G63</f>
        <v>0</v>
      </c>
      <c r="H64" s="12">
        <f t="shared" si="3"/>
        <v>311.82</v>
      </c>
    </row>
    <row r="65" spans="1:8" x14ac:dyDescent="0.3">
      <c r="A65" t="s">
        <v>12</v>
      </c>
      <c r="C65" s="23"/>
      <c r="E65" s="23"/>
    </row>
    <row r="66" spans="1:8" x14ac:dyDescent="0.3">
      <c r="A66" s="7" t="s">
        <v>52</v>
      </c>
      <c r="C66" s="23"/>
      <c r="E66" s="23"/>
    </row>
    <row r="67" spans="1:8" x14ac:dyDescent="0.3">
      <c r="A67" s="14" t="s">
        <v>42</v>
      </c>
      <c r="B67" s="14" t="s">
        <v>48</v>
      </c>
      <c r="C67" s="15">
        <v>21.44</v>
      </c>
      <c r="D67" s="14">
        <v>1</v>
      </c>
      <c r="E67" s="23">
        <f>ROUND(C67*D67,2)</f>
        <v>21.44</v>
      </c>
      <c r="F67" s="16">
        <v>0</v>
      </c>
      <c r="G67" s="23">
        <f>ROUND(E67*F67,2)</f>
        <v>0</v>
      </c>
      <c r="H67" s="23">
        <f t="shared" ref="H67:H73" si="4">ROUND(E67-G67,2)</f>
        <v>21.44</v>
      </c>
    </row>
    <row r="68" spans="1:8" x14ac:dyDescent="0.3">
      <c r="A68" s="14" t="s">
        <v>38</v>
      </c>
      <c r="B68" s="14" t="s">
        <v>48</v>
      </c>
      <c r="C68" s="15">
        <v>20.77</v>
      </c>
      <c r="D68" s="14">
        <v>1</v>
      </c>
      <c r="E68" s="23">
        <f>ROUND(C68*D68,2)</f>
        <v>20.77</v>
      </c>
      <c r="F68" s="16">
        <v>0</v>
      </c>
      <c r="G68" s="23">
        <f>ROUND(E68*F68,2)</f>
        <v>0</v>
      </c>
      <c r="H68" s="23">
        <f t="shared" si="4"/>
        <v>20.77</v>
      </c>
    </row>
    <row r="69" spans="1:8" x14ac:dyDescent="0.3">
      <c r="A69" s="14" t="s">
        <v>134</v>
      </c>
      <c r="B69" s="14" t="s">
        <v>48</v>
      </c>
      <c r="C69" s="15">
        <v>22.51</v>
      </c>
      <c r="D69" s="14">
        <v>1</v>
      </c>
      <c r="E69" s="23">
        <f>ROUND(C69*D69,2)</f>
        <v>22.51</v>
      </c>
      <c r="F69" s="16">
        <v>0</v>
      </c>
      <c r="G69" s="23">
        <f>ROUND(E69*F69,2)</f>
        <v>0</v>
      </c>
      <c r="H69" s="23">
        <f t="shared" si="4"/>
        <v>22.51</v>
      </c>
    </row>
    <row r="70" spans="1:8" x14ac:dyDescent="0.3">
      <c r="A70" s="9" t="s">
        <v>91</v>
      </c>
      <c r="B70" s="9" t="s">
        <v>48</v>
      </c>
      <c r="C70" s="10">
        <v>8.3000000000000007</v>
      </c>
      <c r="D70" s="9">
        <v>1</v>
      </c>
      <c r="E70" s="22">
        <f>ROUND(C70*D70,2)</f>
        <v>8.3000000000000007</v>
      </c>
      <c r="F70" s="11">
        <v>0</v>
      </c>
      <c r="G70" s="22">
        <f>ROUND(E70*F70,2)</f>
        <v>0</v>
      </c>
      <c r="H70" s="22">
        <f t="shared" si="4"/>
        <v>8.3000000000000007</v>
      </c>
    </row>
    <row r="71" spans="1:8" x14ac:dyDescent="0.3">
      <c r="A71" s="7" t="s">
        <v>53</v>
      </c>
      <c r="C71" s="23"/>
      <c r="E71" s="23">
        <f>SUM(E67:E70)</f>
        <v>73.02</v>
      </c>
      <c r="G71" s="12">
        <f>SUM(G67:G70)</f>
        <v>0</v>
      </c>
      <c r="H71" s="12">
        <f t="shared" si="4"/>
        <v>73.02</v>
      </c>
    </row>
    <row r="72" spans="1:8" x14ac:dyDescent="0.3">
      <c r="A72" s="7" t="s">
        <v>54</v>
      </c>
      <c r="C72" s="23"/>
      <c r="E72" s="23">
        <f>+E63+E71</f>
        <v>481.19999999999993</v>
      </c>
      <c r="G72" s="12">
        <f>+G63+G71</f>
        <v>0</v>
      </c>
      <c r="H72" s="12">
        <f t="shared" si="4"/>
        <v>481.2</v>
      </c>
    </row>
    <row r="73" spans="1:8" x14ac:dyDescent="0.3">
      <c r="A73" s="7" t="s">
        <v>55</v>
      </c>
      <c r="C73" s="23"/>
      <c r="E73" s="23">
        <f>+E8-E72</f>
        <v>238.80000000000007</v>
      </c>
      <c r="G73" s="12">
        <f>+G8-G72</f>
        <v>0</v>
      </c>
      <c r="H73" s="12">
        <f t="shared" si="4"/>
        <v>238.8</v>
      </c>
    </row>
    <row r="74" spans="1:8" x14ac:dyDescent="0.3">
      <c r="A74" t="s">
        <v>120</v>
      </c>
      <c r="C74" s="23"/>
      <c r="E74" s="23"/>
    </row>
    <row r="75" spans="1:8" x14ac:dyDescent="0.3">
      <c r="A75" t="s">
        <v>425</v>
      </c>
      <c r="C75" s="23"/>
      <c r="E75" s="23"/>
    </row>
    <row r="76" spans="1:8" x14ac:dyDescent="0.3">
      <c r="C76" s="23"/>
      <c r="E76" s="23"/>
    </row>
    <row r="77" spans="1:8" x14ac:dyDescent="0.3">
      <c r="A77" s="7" t="s">
        <v>121</v>
      </c>
      <c r="C77" s="23"/>
      <c r="E77" s="23"/>
    </row>
    <row r="78" spans="1:8" x14ac:dyDescent="0.3">
      <c r="A78" s="7" t="s">
        <v>122</v>
      </c>
      <c r="C78" s="23"/>
      <c r="E78" s="23"/>
    </row>
    <row r="98" spans="1:8" x14ac:dyDescent="0.3">
      <c r="A98" t="str" cm="1">
        <f t="array" aca="1" ref="A98" ca="1">MID(CELL("filename",A1),FIND("]",CELL("filename",A1))+1,256)</f>
        <v>soy6</v>
      </c>
    </row>
    <row r="99" spans="1:8" x14ac:dyDescent="0.3">
      <c r="A99" s="7" t="s">
        <v>50</v>
      </c>
      <c r="E99" s="25">
        <f>VLOOKUP(A99,$A$1:$H$98,5,FALSE)</f>
        <v>408.17999999999995</v>
      </c>
    </row>
    <row r="100" spans="1:8" x14ac:dyDescent="0.3">
      <c r="A100" s="7" t="s">
        <v>293</v>
      </c>
      <c r="E100" s="25">
        <f>VLOOKUP(A100,$A$1:$H$98,5,FALSE)</f>
        <v>73.02</v>
      </c>
    </row>
    <row r="101" spans="1:8" x14ac:dyDescent="0.3">
      <c r="A101" s="7" t="s">
        <v>294</v>
      </c>
      <c r="E101" s="25">
        <f t="shared" ref="E101:E102" si="5">VLOOKUP(A101,$A$1:$H$98,5,FALSE)</f>
        <v>481.19999999999993</v>
      </c>
    </row>
    <row r="102" spans="1:8" x14ac:dyDescent="0.3">
      <c r="A102" s="7" t="s">
        <v>55</v>
      </c>
      <c r="E102" s="25">
        <f t="shared" si="5"/>
        <v>238.80000000000007</v>
      </c>
    </row>
    <row r="104" spans="1:8" x14ac:dyDescent="0.3">
      <c r="A104" s="21" t="s">
        <v>255</v>
      </c>
    </row>
    <row r="105" spans="1:8" x14ac:dyDescent="0.3">
      <c r="A105" s="25">
        <f>E102</f>
        <v>238.80000000000007</v>
      </c>
      <c r="B105" s="25">
        <f ca="1">C105-Calculator!$B$16</f>
        <v>11.099999999999998</v>
      </c>
      <c r="C105" s="25">
        <f ca="1">D105-Calculator!$B$16</f>
        <v>11.399999999999999</v>
      </c>
      <c r="D105" s="25">
        <f ca="1">E105-Calculator!$B$16</f>
        <v>11.7</v>
      </c>
      <c r="E105" s="25" cm="1">
        <f t="array" aca="1" ref="E105" ca="1">IF(MID(CELL("filename",A1),FIND("]",CELL("filename",A1))+1,256)=Calculator!AR2,Calculator!B15,C7)</f>
        <v>12</v>
      </c>
      <c r="F105" s="25">
        <f ca="1">E105+Calculator!$B$16</f>
        <v>12.3</v>
      </c>
      <c r="G105" s="25">
        <f ca="1">F105+Calculator!$B$16</f>
        <v>12.600000000000001</v>
      </c>
      <c r="H105" s="25">
        <f ca="1">G105+Calculator!$B$16</f>
        <v>12.900000000000002</v>
      </c>
    </row>
    <row r="106" spans="1:8" x14ac:dyDescent="0.3">
      <c r="A106">
        <f ca="1">A107-Calculator!$B$12</f>
        <v>45</v>
      </c>
      <c r="B106">
        <f t="dataTable" ref="B106:H112" dt2D="1" dtr="1" r1="C7" r2="D7" ca="1"/>
        <v>18.300000000000068</v>
      </c>
      <c r="C106">
        <v>-8.6999999999999318</v>
      </c>
      <c r="D106">
        <v>-22.199999999999932</v>
      </c>
      <c r="E106">
        <v>-22.199999999999932</v>
      </c>
      <c r="F106">
        <v>-8.6999999999999318</v>
      </c>
      <c r="G106">
        <v>18.300000000000068</v>
      </c>
      <c r="H106">
        <v>58.800000000000068</v>
      </c>
    </row>
    <row r="107" spans="1:8" x14ac:dyDescent="0.3">
      <c r="A107">
        <f ca="1">A108-Calculator!$B$12</f>
        <v>50</v>
      </c>
      <c r="B107">
        <v>-92.699999999999932</v>
      </c>
      <c r="C107">
        <v>-113.69999999999993</v>
      </c>
      <c r="D107">
        <v>-124.19999999999993</v>
      </c>
      <c r="E107">
        <v>-124.19999999999993</v>
      </c>
      <c r="F107">
        <v>-113.69999999999993</v>
      </c>
      <c r="G107">
        <v>-92.699999999999932</v>
      </c>
      <c r="H107">
        <v>-61.199999999999932</v>
      </c>
    </row>
    <row r="108" spans="1:8" x14ac:dyDescent="0.3">
      <c r="A108">
        <f ca="1">A109-Calculator!$B$12</f>
        <v>55</v>
      </c>
      <c r="B108">
        <v>-148.19999999999993</v>
      </c>
      <c r="C108">
        <v>-166.19999999999993</v>
      </c>
      <c r="D108">
        <v>-175.19999999999993</v>
      </c>
      <c r="E108">
        <v>-175.19999999999993</v>
      </c>
      <c r="F108">
        <v>-166.19999999999993</v>
      </c>
      <c r="G108">
        <v>-148.19999999999993</v>
      </c>
      <c r="H108">
        <v>-121.19999999999993</v>
      </c>
    </row>
    <row r="109" spans="1:8" x14ac:dyDescent="0.3">
      <c r="A109" cm="1">
        <f t="array" aca="1" ref="A109" ca="1">IF(MID(CELL("filename",A1),FIND("]",CELL("filename",A1))+1,256)=Calculator!AR2,Calculator!B11,D7)</f>
        <v>60</v>
      </c>
      <c r="B109">
        <v>-148.19999999999993</v>
      </c>
      <c r="C109">
        <v>-166.19999999999993</v>
      </c>
      <c r="D109">
        <v>-175.19999999999993</v>
      </c>
      <c r="E109">
        <v>-175.19999999999993</v>
      </c>
      <c r="F109">
        <v>-166.19999999999993</v>
      </c>
      <c r="G109">
        <v>-148.19999999999993</v>
      </c>
      <c r="H109">
        <v>-121.19999999999993</v>
      </c>
    </row>
    <row r="110" spans="1:8" x14ac:dyDescent="0.3">
      <c r="A110">
        <f ca="1">A109+Calculator!$B$12</f>
        <v>65</v>
      </c>
      <c r="B110">
        <v>-92.699999999999932</v>
      </c>
      <c r="C110">
        <v>-113.69999999999993</v>
      </c>
      <c r="D110">
        <v>-124.19999999999993</v>
      </c>
      <c r="E110">
        <v>-124.19999999999993</v>
      </c>
      <c r="F110">
        <v>-113.69999999999993</v>
      </c>
      <c r="G110">
        <v>-92.699999999999932</v>
      </c>
      <c r="H110">
        <v>-61.199999999999932</v>
      </c>
    </row>
    <row r="111" spans="1:8" x14ac:dyDescent="0.3">
      <c r="A111">
        <f ca="1">A110+Calculator!$B$12</f>
        <v>70</v>
      </c>
      <c r="B111">
        <v>18.300000000000068</v>
      </c>
      <c r="C111">
        <v>-8.6999999999999318</v>
      </c>
      <c r="D111">
        <v>-22.199999999999932</v>
      </c>
      <c r="E111">
        <v>-22.199999999999932</v>
      </c>
      <c r="F111">
        <v>-8.6999999999999318</v>
      </c>
      <c r="G111">
        <v>18.300000000000068</v>
      </c>
      <c r="H111">
        <v>58.800000000000068</v>
      </c>
    </row>
    <row r="112" spans="1:8" x14ac:dyDescent="0.3">
      <c r="A112">
        <f ca="1">A111+Calculator!$B$12</f>
        <v>75</v>
      </c>
      <c r="B112">
        <v>184.80000000000007</v>
      </c>
      <c r="C112">
        <v>148.80000000000007</v>
      </c>
      <c r="D112">
        <v>130.80000000000007</v>
      </c>
      <c r="E112">
        <v>130.80000000000007</v>
      </c>
      <c r="F112">
        <v>148.80000000000007</v>
      </c>
      <c r="G112">
        <v>184.80000000000007</v>
      </c>
      <c r="H112">
        <v>238.80000000000007</v>
      </c>
    </row>
    <row r="115" spans="1:8" x14ac:dyDescent="0.3">
      <c r="A115" s="21" t="s">
        <v>256</v>
      </c>
    </row>
    <row r="116" spans="1:8" x14ac:dyDescent="0.3">
      <c r="A116" s="25">
        <f>E102</f>
        <v>238.80000000000007</v>
      </c>
      <c r="B116" s="25">
        <f ca="1">C116-Calculator!$B$29</f>
        <v>11.700000000000001</v>
      </c>
      <c r="C116" s="25">
        <f ca="1">D116-Calculator!$B$29</f>
        <v>11.8</v>
      </c>
      <c r="D116" s="25">
        <f ca="1">E116-Calculator!$B$29</f>
        <v>11.9</v>
      </c>
      <c r="E116" s="25" cm="1">
        <f t="array" aca="1" ref="E116" ca="1">IF(MID(CELL("filename",A1),FIND("]",CELL("filename",A1))+1,256)=Calculator!AS2,Calculator!B28,C7)</f>
        <v>12</v>
      </c>
      <c r="F116" s="25">
        <f ca="1">E116+Calculator!$B$29</f>
        <v>12.1</v>
      </c>
      <c r="G116" s="25">
        <f ca="1">F116+Calculator!$B$29</f>
        <v>12.2</v>
      </c>
      <c r="H116" s="25">
        <f ca="1">G116+Calculator!$B$29</f>
        <v>12.299999999999999</v>
      </c>
    </row>
    <row r="117" spans="1:8" x14ac:dyDescent="0.3">
      <c r="A117">
        <f ca="1">A118-Calculator!$B$25</f>
        <v>45</v>
      </c>
      <c r="B117">
        <f t="dataTable" ref="B117:H123" dt2D="1" dtr="1" r1="C7" r2="D7" ca="1"/>
        <v>45.300000000000068</v>
      </c>
      <c r="C117">
        <v>36.300000000000068</v>
      </c>
      <c r="D117">
        <v>31.800000000000068</v>
      </c>
      <c r="E117">
        <v>31.800000000000068</v>
      </c>
      <c r="F117">
        <v>36.300000000000068</v>
      </c>
      <c r="G117">
        <v>45.300000000000068</v>
      </c>
      <c r="H117">
        <v>58.800000000000068</v>
      </c>
    </row>
    <row r="118" spans="1:8" x14ac:dyDescent="0.3">
      <c r="A118">
        <f ca="1">A119-Calculator!$B$25</f>
        <v>50</v>
      </c>
      <c r="B118">
        <v>-71.699999999999932</v>
      </c>
      <c r="C118">
        <v>-78.699999999999932</v>
      </c>
      <c r="D118">
        <v>-82.199999999999932</v>
      </c>
      <c r="E118">
        <v>-82.199999999999932</v>
      </c>
      <c r="F118">
        <v>-78.699999999999932</v>
      </c>
      <c r="G118">
        <v>-71.699999999999932</v>
      </c>
      <c r="H118">
        <v>-61.199999999999932</v>
      </c>
    </row>
    <row r="119" spans="1:8" x14ac:dyDescent="0.3">
      <c r="A119">
        <f ca="1">A120-Calculator!$B$25</f>
        <v>55</v>
      </c>
      <c r="B119">
        <v>-130.19999999999993</v>
      </c>
      <c r="C119">
        <v>-136.19999999999993</v>
      </c>
      <c r="D119">
        <v>-139.19999999999993</v>
      </c>
      <c r="E119">
        <v>-139.19999999999993</v>
      </c>
      <c r="F119">
        <v>-136.19999999999993</v>
      </c>
      <c r="G119">
        <v>-130.19999999999993</v>
      </c>
      <c r="H119">
        <v>-121.19999999999993</v>
      </c>
    </row>
    <row r="120" spans="1:8" x14ac:dyDescent="0.3">
      <c r="A120" cm="1">
        <f t="array" aca="1" ref="A120" ca="1">IF(MID(CELL("filename",A1),FIND("]",CELL("filename",A1))+1,256)=Calculator!AS2,Calculator!B24,D7)</f>
        <v>60</v>
      </c>
      <c r="B120">
        <v>-130.19999999999993</v>
      </c>
      <c r="C120">
        <v>-136.19999999999993</v>
      </c>
      <c r="D120">
        <v>-139.19999999999993</v>
      </c>
      <c r="E120">
        <v>-139.19999999999993</v>
      </c>
      <c r="F120">
        <v>-136.19999999999993</v>
      </c>
      <c r="G120">
        <v>-130.19999999999993</v>
      </c>
      <c r="H120">
        <v>-121.19999999999993</v>
      </c>
    </row>
    <row r="121" spans="1:8" x14ac:dyDescent="0.3">
      <c r="A121">
        <f ca="1">A120+Calculator!$B$25</f>
        <v>65</v>
      </c>
      <c r="B121">
        <v>-71.699999999999932</v>
      </c>
      <c r="C121">
        <v>-78.699999999999932</v>
      </c>
      <c r="D121">
        <v>-82.199999999999932</v>
      </c>
      <c r="E121">
        <v>-82.199999999999932</v>
      </c>
      <c r="F121">
        <v>-78.699999999999932</v>
      </c>
      <c r="G121">
        <v>-71.699999999999932</v>
      </c>
      <c r="H121">
        <v>-61.199999999999932</v>
      </c>
    </row>
    <row r="122" spans="1:8" x14ac:dyDescent="0.3">
      <c r="A122">
        <f ca="1">A121+Calculator!$B$25</f>
        <v>70</v>
      </c>
      <c r="B122">
        <v>45.300000000000068</v>
      </c>
      <c r="C122">
        <v>36.300000000000068</v>
      </c>
      <c r="D122">
        <v>31.800000000000068</v>
      </c>
      <c r="E122">
        <v>31.800000000000068</v>
      </c>
      <c r="F122">
        <v>36.300000000000068</v>
      </c>
      <c r="G122">
        <v>45.300000000000068</v>
      </c>
      <c r="H122">
        <v>58.800000000000068</v>
      </c>
    </row>
    <row r="123" spans="1:8" x14ac:dyDescent="0.3">
      <c r="A123">
        <f ca="1">A122+Calculator!$B$25</f>
        <v>75</v>
      </c>
      <c r="B123">
        <v>220.80000000000007</v>
      </c>
      <c r="C123">
        <v>208.80000000000007</v>
      </c>
      <c r="D123">
        <v>202.80000000000007</v>
      </c>
      <c r="E123">
        <v>202.80000000000007</v>
      </c>
      <c r="F123">
        <v>208.80000000000007</v>
      </c>
      <c r="G123">
        <v>220.80000000000007</v>
      </c>
      <c r="H123">
        <v>238.80000000000007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18A74-2327-4C0B-B2BB-64790180D0F8}">
  <dimension ref="A1:H123"/>
  <sheetViews>
    <sheetView topLeftCell="A100" workbookViewId="0">
      <selection activeCell="A116" sqref="A116:H123"/>
    </sheetView>
  </sheetViews>
  <sheetFormatPr defaultRowHeight="14.4" x14ac:dyDescent="0.3"/>
  <cols>
    <col min="1" max="1" width="25.6640625" customWidth="1"/>
  </cols>
  <sheetData>
    <row r="1" spans="1:8" x14ac:dyDescent="0.3">
      <c r="A1" s="80" t="s">
        <v>215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399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456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10</v>
      </c>
      <c r="B7" s="9" t="s">
        <v>124</v>
      </c>
      <c r="C7" s="28">
        <f>IF(Calculator!B7="Soybeans",Calculator!B15,IF(Calculator!B20="Soybeans",Calculator!B28,13.66))</f>
        <v>12</v>
      </c>
      <c r="D7" s="29">
        <f>IF(Calculator!B7="Soybeans",Calculator!B11,IF(Calculator!B20="Soybeans",Calculator!B24,42))</f>
        <v>60</v>
      </c>
      <c r="E7" s="22">
        <f>ROUND(C7*D7,2)</f>
        <v>720</v>
      </c>
      <c r="F7" s="11">
        <v>0</v>
      </c>
      <c r="G7" s="22">
        <f>ROUND(E7*F7,2)</f>
        <v>0</v>
      </c>
      <c r="H7" s="22">
        <f>ROUND(E7-G7,2)</f>
        <v>720</v>
      </c>
    </row>
    <row r="8" spans="1:8" x14ac:dyDescent="0.3">
      <c r="A8" s="7" t="s">
        <v>11</v>
      </c>
      <c r="C8" s="23"/>
      <c r="E8" s="23">
        <f>SUM(E7:E7)</f>
        <v>720</v>
      </c>
      <c r="G8" s="12">
        <f>SUM(G7:G7)</f>
        <v>0</v>
      </c>
      <c r="H8" s="12">
        <f>ROUND(E8-G8,2)</f>
        <v>720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3</v>
      </c>
      <c r="E12" s="23">
        <f>ROUND(C12*D12,2)</f>
        <v>24.33</v>
      </c>
      <c r="F12" s="16">
        <v>0</v>
      </c>
      <c r="G12" s="23">
        <f>ROUND(E12*F12,2)</f>
        <v>0</v>
      </c>
      <c r="H12" s="23">
        <f>ROUND(E12-G12,2)</f>
        <v>24.33</v>
      </c>
    </row>
    <row r="13" spans="1:8" x14ac:dyDescent="0.3">
      <c r="A13" s="13" t="s">
        <v>20</v>
      </c>
      <c r="C13" s="23"/>
      <c r="E13" s="23"/>
    </row>
    <row r="14" spans="1:8" x14ac:dyDescent="0.3">
      <c r="A14" s="14" t="s">
        <v>125</v>
      </c>
      <c r="B14" s="14" t="s">
        <v>21</v>
      </c>
      <c r="C14" s="15">
        <v>39.25</v>
      </c>
      <c r="D14" s="14">
        <v>0.87</v>
      </c>
      <c r="E14" s="23">
        <f>ROUND(C14*D14,2)</f>
        <v>34.15</v>
      </c>
      <c r="F14" s="16">
        <v>0</v>
      </c>
      <c r="G14" s="23">
        <f>ROUND(E14*F14,2)</f>
        <v>0</v>
      </c>
      <c r="H14" s="23">
        <f>ROUND(E14-G14,2)</f>
        <v>34.15</v>
      </c>
    </row>
    <row r="15" spans="1:8" x14ac:dyDescent="0.3">
      <c r="A15" s="14" t="s">
        <v>22</v>
      </c>
      <c r="B15" s="14" t="s">
        <v>21</v>
      </c>
      <c r="C15" s="15">
        <v>36.200000000000003</v>
      </c>
      <c r="D15" s="14">
        <v>1.33</v>
      </c>
      <c r="E15" s="23">
        <f>ROUND(C15*D15,2)</f>
        <v>48.15</v>
      </c>
      <c r="F15" s="16">
        <v>0</v>
      </c>
      <c r="G15" s="23">
        <f>ROUND(E15*F15,2)</f>
        <v>0</v>
      </c>
      <c r="H15" s="23">
        <f>ROUND(E15-G15,2)</f>
        <v>48.15</v>
      </c>
    </row>
    <row r="16" spans="1:8" x14ac:dyDescent="0.3">
      <c r="A16" s="13" t="s">
        <v>23</v>
      </c>
      <c r="C16" s="23"/>
      <c r="E16" s="23"/>
    </row>
    <row r="17" spans="1:8" x14ac:dyDescent="0.3">
      <c r="A17" s="14" t="s">
        <v>324</v>
      </c>
      <c r="B17" s="14" t="s">
        <v>18</v>
      </c>
      <c r="C17" s="15">
        <v>7.63</v>
      </c>
      <c r="D17" s="14">
        <v>1.6</v>
      </c>
      <c r="E17" s="23">
        <f>ROUND(C17*D17,2)</f>
        <v>12.21</v>
      </c>
      <c r="F17" s="16">
        <v>0</v>
      </c>
      <c r="G17" s="23">
        <f>ROUND(E17*F17,2)</f>
        <v>0</v>
      </c>
      <c r="H17" s="23">
        <f>ROUND(E17-G17,2)</f>
        <v>12.21</v>
      </c>
    </row>
    <row r="18" spans="1:8" x14ac:dyDescent="0.3">
      <c r="A18" s="13" t="s">
        <v>24</v>
      </c>
      <c r="C18" s="23"/>
      <c r="E18" s="23"/>
    </row>
    <row r="19" spans="1:8" x14ac:dyDescent="0.3">
      <c r="A19" s="14" t="s">
        <v>140</v>
      </c>
      <c r="B19" s="14" t="s">
        <v>26</v>
      </c>
      <c r="C19" s="15">
        <v>12</v>
      </c>
      <c r="D19" s="14">
        <v>2</v>
      </c>
      <c r="E19" s="23">
        <f>ROUND(C19*D19,2)</f>
        <v>24</v>
      </c>
      <c r="F19" s="16">
        <v>0</v>
      </c>
      <c r="G19" s="23">
        <f>ROUND(E19*F19,2)</f>
        <v>0</v>
      </c>
      <c r="H19" s="23">
        <f>ROUND(E19-G19,2)</f>
        <v>24</v>
      </c>
    </row>
    <row r="20" spans="1:8" x14ac:dyDescent="0.3">
      <c r="A20" s="14" t="s">
        <v>105</v>
      </c>
      <c r="B20" s="14" t="s">
        <v>18</v>
      </c>
      <c r="C20" s="15">
        <v>0.33</v>
      </c>
      <c r="D20" s="14">
        <v>48</v>
      </c>
      <c r="E20" s="23">
        <f>ROUND(C20*D20,2)</f>
        <v>15.84</v>
      </c>
      <c r="F20" s="16">
        <v>0</v>
      </c>
      <c r="G20" s="23">
        <f>ROUND(E20*F20,2)</f>
        <v>0</v>
      </c>
      <c r="H20" s="23">
        <f>ROUND(E20-G20,2)</f>
        <v>15.84</v>
      </c>
    </row>
    <row r="21" spans="1:8" x14ac:dyDescent="0.3">
      <c r="A21" s="14" t="s">
        <v>392</v>
      </c>
      <c r="B21" s="14" t="s">
        <v>26</v>
      </c>
      <c r="C21" s="15">
        <v>5.92</v>
      </c>
      <c r="D21" s="14">
        <v>3.5</v>
      </c>
      <c r="E21" s="23">
        <f>ROUND(C21*D21,2)</f>
        <v>20.72</v>
      </c>
      <c r="F21" s="16">
        <v>0</v>
      </c>
      <c r="G21" s="23">
        <f>ROUND(E21*F21,2)</f>
        <v>0</v>
      </c>
      <c r="H21" s="23">
        <f>ROUND(E21-G21,2)</f>
        <v>20.72</v>
      </c>
    </row>
    <row r="22" spans="1:8" x14ac:dyDescent="0.3">
      <c r="A22" s="14" t="s">
        <v>74</v>
      </c>
      <c r="B22" s="14" t="s">
        <v>26</v>
      </c>
      <c r="C22" s="15">
        <v>10.75</v>
      </c>
      <c r="D22" s="14">
        <v>1</v>
      </c>
      <c r="E22" s="23">
        <f>ROUND(C22*D22,2)</f>
        <v>10.75</v>
      </c>
      <c r="F22" s="16">
        <v>0</v>
      </c>
      <c r="G22" s="23">
        <f>ROUND(E22*F22,2)</f>
        <v>0</v>
      </c>
      <c r="H22" s="23">
        <f>ROUND(E22-G22,2)</f>
        <v>10.75</v>
      </c>
    </row>
    <row r="23" spans="1:8" x14ac:dyDescent="0.3">
      <c r="A23" s="13" t="s">
        <v>27</v>
      </c>
      <c r="C23" s="23"/>
      <c r="E23" s="23"/>
    </row>
    <row r="24" spans="1:8" x14ac:dyDescent="0.3">
      <c r="A24" s="14" t="s">
        <v>141</v>
      </c>
      <c r="B24" s="14" t="s">
        <v>29</v>
      </c>
      <c r="C24" s="15">
        <v>8.25</v>
      </c>
      <c r="D24" s="14">
        <v>0.75</v>
      </c>
      <c r="E24" s="23">
        <f>ROUND(C24*D24,2)</f>
        <v>6.19</v>
      </c>
      <c r="F24" s="16">
        <v>0</v>
      </c>
      <c r="G24" s="23">
        <f>ROUND(E24*F24,2)</f>
        <v>0</v>
      </c>
      <c r="H24" s="23">
        <f>ROUND(E24-G24,2)</f>
        <v>6.19</v>
      </c>
    </row>
    <row r="25" spans="1:8" x14ac:dyDescent="0.3">
      <c r="A25" s="14" t="s">
        <v>219</v>
      </c>
      <c r="B25" s="14" t="s">
        <v>220</v>
      </c>
      <c r="C25" s="15">
        <v>1.05</v>
      </c>
      <c r="D25" s="14">
        <v>14</v>
      </c>
      <c r="E25" s="23">
        <f>ROUND(C25*D25,2)</f>
        <v>14.7</v>
      </c>
      <c r="F25" s="16">
        <v>0</v>
      </c>
      <c r="G25" s="23">
        <f>ROUND(E25*F25,2)</f>
        <v>0</v>
      </c>
      <c r="H25" s="23">
        <f>ROUND(E25-G25,2)</f>
        <v>14.7</v>
      </c>
    </row>
    <row r="26" spans="1:8" x14ac:dyDescent="0.3">
      <c r="A26" s="14" t="s">
        <v>110</v>
      </c>
      <c r="B26" s="14" t="s">
        <v>18</v>
      </c>
      <c r="C26" s="15">
        <v>0.56000000000000005</v>
      </c>
      <c r="D26" s="14">
        <v>6.4</v>
      </c>
      <c r="E26" s="23">
        <f>ROUND(C26*D26,2)</f>
        <v>3.58</v>
      </c>
      <c r="F26" s="16">
        <v>0</v>
      </c>
      <c r="G26" s="23">
        <f>ROUND(E26*F26,2)</f>
        <v>0</v>
      </c>
      <c r="H26" s="23">
        <f>ROUND(E26-G26,2)</f>
        <v>3.58</v>
      </c>
    </row>
    <row r="27" spans="1:8" x14ac:dyDescent="0.3">
      <c r="A27" s="14" t="s">
        <v>142</v>
      </c>
      <c r="B27" s="14" t="s">
        <v>48</v>
      </c>
      <c r="C27" s="15">
        <v>8</v>
      </c>
      <c r="D27" s="14">
        <v>1</v>
      </c>
      <c r="E27" s="23">
        <f>ROUND(C27*D27,2)</f>
        <v>8</v>
      </c>
      <c r="F27" s="16">
        <v>0</v>
      </c>
      <c r="G27" s="23">
        <f>ROUND(E27*F27,2)</f>
        <v>0</v>
      </c>
      <c r="H27" s="23">
        <f>ROUND(E27-G27,2)</f>
        <v>8</v>
      </c>
    </row>
    <row r="28" spans="1:8" x14ac:dyDescent="0.3">
      <c r="A28" s="13" t="s">
        <v>33</v>
      </c>
      <c r="C28" s="23"/>
      <c r="E28" s="23"/>
    </row>
    <row r="29" spans="1:8" x14ac:dyDescent="0.3">
      <c r="A29" s="14" t="s">
        <v>325</v>
      </c>
      <c r="B29" s="14" t="s">
        <v>29</v>
      </c>
      <c r="C29" s="15">
        <v>1.07</v>
      </c>
      <c r="D29" s="14">
        <v>50</v>
      </c>
      <c r="E29" s="23">
        <f>ROUND(C29*D29,2)</f>
        <v>53.5</v>
      </c>
      <c r="F29" s="16">
        <v>0</v>
      </c>
      <c r="G29" s="23">
        <f>ROUND(E29*F29,2)</f>
        <v>0</v>
      </c>
      <c r="H29" s="23">
        <f>ROUND(E29-G29,2)</f>
        <v>53.5</v>
      </c>
    </row>
    <row r="30" spans="1:8" x14ac:dyDescent="0.3">
      <c r="A30" s="13" t="s">
        <v>114</v>
      </c>
      <c r="C30" s="23"/>
      <c r="E30" s="23"/>
    </row>
    <row r="31" spans="1:8" x14ac:dyDescent="0.3">
      <c r="A31" s="14" t="s">
        <v>115</v>
      </c>
      <c r="B31" s="14" t="s">
        <v>26</v>
      </c>
      <c r="C31" s="15">
        <v>3.3</v>
      </c>
      <c r="D31" s="14">
        <v>0.5</v>
      </c>
      <c r="E31" s="23">
        <f>ROUND(C31*D31,2)</f>
        <v>1.65</v>
      </c>
      <c r="F31" s="16">
        <v>0</v>
      </c>
      <c r="G31" s="23">
        <f>ROUND(E31*F31,2)</f>
        <v>0</v>
      </c>
      <c r="H31" s="23">
        <f>ROUND(E31-G31,2)</f>
        <v>1.65</v>
      </c>
    </row>
    <row r="32" spans="1:8" x14ac:dyDescent="0.3">
      <c r="A32" s="13" t="s">
        <v>61</v>
      </c>
      <c r="C32" s="23"/>
      <c r="E32" s="23"/>
    </row>
    <row r="33" spans="1:8" x14ac:dyDescent="0.3">
      <c r="A33" s="14" t="s">
        <v>62</v>
      </c>
      <c r="B33" s="14" t="s">
        <v>48</v>
      </c>
      <c r="C33" s="15">
        <v>7.5</v>
      </c>
      <c r="D33" s="14">
        <v>1</v>
      </c>
      <c r="E33" s="23">
        <f>ROUND(C33*D33,2)</f>
        <v>7.5</v>
      </c>
      <c r="F33" s="16">
        <v>0</v>
      </c>
      <c r="G33" s="23">
        <f>ROUND(E33*F33,2)</f>
        <v>0</v>
      </c>
      <c r="H33" s="23">
        <f>ROUND(E33-G33,2)</f>
        <v>7.5</v>
      </c>
    </row>
    <row r="34" spans="1:8" x14ac:dyDescent="0.3">
      <c r="A34" s="13" t="s">
        <v>131</v>
      </c>
      <c r="C34" s="23"/>
      <c r="E34" s="23"/>
    </row>
    <row r="35" spans="1:8" x14ac:dyDescent="0.3">
      <c r="A35" s="14" t="s">
        <v>144</v>
      </c>
      <c r="B35" s="14" t="s">
        <v>124</v>
      </c>
      <c r="C35" s="15">
        <v>0.27</v>
      </c>
      <c r="D35" s="14">
        <v>25</v>
      </c>
      <c r="E35" s="23">
        <f>ROUND(C35*D35,2)</f>
        <v>6.75</v>
      </c>
      <c r="F35" s="16">
        <v>0</v>
      </c>
      <c r="G35" s="23">
        <f>ROUND(E35*F35,2)</f>
        <v>0</v>
      </c>
      <c r="H35" s="23">
        <f>ROUND(E35-G35,2)</f>
        <v>6.75</v>
      </c>
    </row>
    <row r="36" spans="1:8" x14ac:dyDescent="0.3">
      <c r="A36" s="13" t="s">
        <v>34</v>
      </c>
      <c r="C36" s="23"/>
      <c r="E36" s="23"/>
    </row>
    <row r="37" spans="1:8" x14ac:dyDescent="0.3">
      <c r="A37" s="14" t="s">
        <v>35</v>
      </c>
      <c r="B37" s="14" t="s">
        <v>36</v>
      </c>
      <c r="C37" s="15">
        <v>65</v>
      </c>
      <c r="D37" s="14">
        <v>0.33300000000000002</v>
      </c>
      <c r="E37" s="23">
        <f>ROUND(C37*D37,2)</f>
        <v>21.65</v>
      </c>
      <c r="F37" s="16">
        <v>0</v>
      </c>
      <c r="G37" s="23">
        <f>ROUND(E37*F37,2)</f>
        <v>0</v>
      </c>
      <c r="H37" s="23">
        <f>ROUND(E37-G37,2)</f>
        <v>21.65</v>
      </c>
    </row>
    <row r="38" spans="1:8" x14ac:dyDescent="0.3">
      <c r="A38" s="13" t="s">
        <v>116</v>
      </c>
      <c r="C38" s="23"/>
      <c r="E38" s="23"/>
    </row>
    <row r="39" spans="1:8" x14ac:dyDescent="0.3">
      <c r="A39" s="14" t="s">
        <v>145</v>
      </c>
      <c r="B39" s="14" t="s">
        <v>48</v>
      </c>
      <c r="C39" s="15">
        <v>6.5</v>
      </c>
      <c r="D39" s="14">
        <v>1</v>
      </c>
      <c r="E39" s="23">
        <f>ROUND(C39*D39,2)</f>
        <v>6.5</v>
      </c>
      <c r="F39" s="16">
        <v>0</v>
      </c>
      <c r="G39" s="23">
        <f>ROUND(E39*F39,2)</f>
        <v>0</v>
      </c>
      <c r="H39" s="23">
        <f>ROUND(E39-G39,2)</f>
        <v>6.5</v>
      </c>
    </row>
    <row r="40" spans="1:8" x14ac:dyDescent="0.3">
      <c r="A40" s="13" t="s">
        <v>146</v>
      </c>
      <c r="C40" s="23"/>
      <c r="E40" s="23"/>
    </row>
    <row r="41" spans="1:8" x14ac:dyDescent="0.3">
      <c r="A41" s="14" t="s">
        <v>147</v>
      </c>
      <c r="B41" s="14" t="s">
        <v>48</v>
      </c>
      <c r="C41" s="15">
        <v>1.55</v>
      </c>
      <c r="D41" s="14">
        <v>1</v>
      </c>
      <c r="E41" s="23">
        <f>ROUND(C41*D41,2)</f>
        <v>1.55</v>
      </c>
      <c r="F41" s="16">
        <v>0</v>
      </c>
      <c r="G41" s="23">
        <f>ROUND(E41*F41,2)</f>
        <v>0</v>
      </c>
      <c r="H41" s="23">
        <f>ROUND(E41-G41,2)</f>
        <v>1.55</v>
      </c>
    </row>
    <row r="42" spans="1:8" x14ac:dyDescent="0.3">
      <c r="A42" s="13" t="s">
        <v>118</v>
      </c>
      <c r="C42" s="23"/>
      <c r="E42" s="23"/>
    </row>
    <row r="43" spans="1:8" x14ac:dyDescent="0.3">
      <c r="A43" s="14" t="s">
        <v>119</v>
      </c>
      <c r="B43" s="14" t="s">
        <v>48</v>
      </c>
      <c r="C43" s="15">
        <v>10</v>
      </c>
      <c r="D43" s="14">
        <v>0.33300000000000002</v>
      </c>
      <c r="E43" s="23">
        <f>ROUND(C43*D43,2)</f>
        <v>3.33</v>
      </c>
      <c r="F43" s="16">
        <v>0</v>
      </c>
      <c r="G43" s="23">
        <f>ROUND(E43*F43,2)</f>
        <v>0</v>
      </c>
      <c r="H43" s="23">
        <f>ROUND(E43-G43,2)</f>
        <v>3.33</v>
      </c>
    </row>
    <row r="44" spans="1:8" x14ac:dyDescent="0.3">
      <c r="A44" s="13" t="s">
        <v>37</v>
      </c>
      <c r="C44" s="23"/>
      <c r="E44" s="23"/>
    </row>
    <row r="45" spans="1:8" x14ac:dyDescent="0.3">
      <c r="A45" s="14" t="s">
        <v>38</v>
      </c>
      <c r="B45" s="14" t="s">
        <v>39</v>
      </c>
      <c r="C45" s="15">
        <v>17.940000000000001</v>
      </c>
      <c r="D45" s="14">
        <v>7.1999999999999995E-2</v>
      </c>
      <c r="E45" s="23">
        <f>ROUND(C45*D45,2)</f>
        <v>1.29</v>
      </c>
      <c r="F45" s="16">
        <v>0</v>
      </c>
      <c r="G45" s="23">
        <f>ROUND(E45*F45,2)</f>
        <v>0</v>
      </c>
      <c r="H45" s="23">
        <f>ROUND(E45-G45,2)</f>
        <v>1.29</v>
      </c>
    </row>
    <row r="46" spans="1:8" x14ac:dyDescent="0.3">
      <c r="A46" s="14" t="s">
        <v>134</v>
      </c>
      <c r="B46" s="14" t="s">
        <v>39</v>
      </c>
      <c r="C46" s="15">
        <v>17.940000000000001</v>
      </c>
      <c r="D46" s="14">
        <v>8.5099999999999995E-2</v>
      </c>
      <c r="E46" s="23">
        <f>ROUND(C46*D46,2)</f>
        <v>1.53</v>
      </c>
      <c r="F46" s="16">
        <v>0</v>
      </c>
      <c r="G46" s="23">
        <f>ROUND(E46*F46,2)</f>
        <v>0</v>
      </c>
      <c r="H46" s="23">
        <f>ROUND(E46-G46,2)</f>
        <v>1.53</v>
      </c>
    </row>
    <row r="47" spans="1:8" x14ac:dyDescent="0.3">
      <c r="A47" s="14" t="s">
        <v>91</v>
      </c>
      <c r="B47" s="14" t="s">
        <v>39</v>
      </c>
      <c r="C47" s="15">
        <v>17.940000000000001</v>
      </c>
      <c r="D47" s="14">
        <v>1.18E-2</v>
      </c>
      <c r="E47" s="23">
        <f>ROUND(C47*D47,2)</f>
        <v>0.21</v>
      </c>
      <c r="F47" s="16">
        <v>0</v>
      </c>
      <c r="G47" s="23">
        <f>ROUND(E47*F47,2)</f>
        <v>0</v>
      </c>
      <c r="H47" s="23">
        <f>ROUND(E47-G47,2)</f>
        <v>0.21</v>
      </c>
    </row>
    <row r="48" spans="1:8" x14ac:dyDescent="0.3">
      <c r="A48" s="13" t="s">
        <v>43</v>
      </c>
      <c r="C48" s="23"/>
      <c r="E48" s="23"/>
    </row>
    <row r="49" spans="1:8" x14ac:dyDescent="0.3">
      <c r="A49" s="14" t="s">
        <v>42</v>
      </c>
      <c r="B49" s="14" t="s">
        <v>39</v>
      </c>
      <c r="C49" s="15">
        <v>9.06</v>
      </c>
      <c r="D49" s="14">
        <v>5.0799999999999998E-2</v>
      </c>
      <c r="E49" s="23">
        <f>ROUND(C49*D49,2)</f>
        <v>0.46</v>
      </c>
      <c r="F49" s="16">
        <v>0</v>
      </c>
      <c r="G49" s="23">
        <f>ROUND(E49*F49,2)</f>
        <v>0</v>
      </c>
      <c r="H49" s="23">
        <f>ROUND(E49-G49,2)</f>
        <v>0.46</v>
      </c>
    </row>
    <row r="50" spans="1:8" x14ac:dyDescent="0.3">
      <c r="A50" s="14" t="s">
        <v>91</v>
      </c>
      <c r="B50" s="14" t="s">
        <v>39</v>
      </c>
      <c r="C50" s="15">
        <v>9.06</v>
      </c>
      <c r="D50" s="14">
        <v>5.8999999999999999E-3</v>
      </c>
      <c r="E50" s="23">
        <f>ROUND(C50*D50,2)</f>
        <v>0.05</v>
      </c>
      <c r="F50" s="16">
        <v>0</v>
      </c>
      <c r="G50" s="23">
        <f>ROUND(E50*F50,2)</f>
        <v>0</v>
      </c>
      <c r="H50" s="23">
        <f>ROUND(E50-G50,2)</f>
        <v>0.05</v>
      </c>
    </row>
    <row r="51" spans="1:8" x14ac:dyDescent="0.3">
      <c r="A51" s="14" t="s">
        <v>44</v>
      </c>
      <c r="B51" s="14" t="s">
        <v>39</v>
      </c>
      <c r="C51" s="15">
        <v>17.899999999999999</v>
      </c>
      <c r="D51" s="14">
        <v>0.14530000000000001</v>
      </c>
      <c r="E51" s="23">
        <f>ROUND(C51*D51,2)</f>
        <v>2.6</v>
      </c>
      <c r="F51" s="16">
        <v>0</v>
      </c>
      <c r="G51" s="23">
        <f>ROUND(E51*F51,2)</f>
        <v>0</v>
      </c>
      <c r="H51" s="23">
        <f>ROUND(E51-G51,2)</f>
        <v>2.6</v>
      </c>
    </row>
    <row r="52" spans="1:8" x14ac:dyDescent="0.3">
      <c r="A52" s="13" t="s">
        <v>45</v>
      </c>
      <c r="C52" s="23"/>
      <c r="E52" s="23"/>
    </row>
    <row r="53" spans="1:8" x14ac:dyDescent="0.3">
      <c r="A53" s="14" t="s">
        <v>38</v>
      </c>
      <c r="B53" s="14" t="s">
        <v>19</v>
      </c>
      <c r="C53" s="15">
        <v>3.44</v>
      </c>
      <c r="D53" s="14">
        <v>1.1121000000000001</v>
      </c>
      <c r="E53" s="23">
        <f>ROUND(C53*D53,2)</f>
        <v>3.83</v>
      </c>
      <c r="F53" s="16">
        <v>0</v>
      </c>
      <c r="G53" s="23">
        <f>ROUND(E53*F53,2)</f>
        <v>0</v>
      </c>
      <c r="H53" s="23">
        <f>ROUND(E53-G53,2)</f>
        <v>3.83</v>
      </c>
    </row>
    <row r="54" spans="1:8" x14ac:dyDescent="0.3">
      <c r="A54" s="14" t="s">
        <v>134</v>
      </c>
      <c r="B54" s="14" t="s">
        <v>19</v>
      </c>
      <c r="C54" s="15">
        <v>3.44</v>
      </c>
      <c r="D54" s="14">
        <v>1.4244000000000001</v>
      </c>
      <c r="E54" s="23">
        <f>ROUND(C54*D54,2)</f>
        <v>4.9000000000000004</v>
      </c>
      <c r="F54" s="16">
        <v>0</v>
      </c>
      <c r="G54" s="23">
        <f>ROUND(E54*F54,2)</f>
        <v>0</v>
      </c>
      <c r="H54" s="23">
        <f>ROUND(E54-G54,2)</f>
        <v>4.9000000000000004</v>
      </c>
    </row>
    <row r="55" spans="1:8" x14ac:dyDescent="0.3">
      <c r="A55" s="14" t="s">
        <v>91</v>
      </c>
      <c r="B55" s="14" t="s">
        <v>19</v>
      </c>
      <c r="C55" s="15">
        <v>3.44</v>
      </c>
      <c r="D55" s="14">
        <v>0.1497</v>
      </c>
      <c r="E55" s="23">
        <f>ROUND(C55*D55,2)</f>
        <v>0.51</v>
      </c>
      <c r="F55" s="16">
        <v>0</v>
      </c>
      <c r="G55" s="23">
        <f>ROUND(E55*F55,2)</f>
        <v>0</v>
      </c>
      <c r="H55" s="23">
        <f>ROUND(E55-G55,2)</f>
        <v>0.51</v>
      </c>
    </row>
    <row r="56" spans="1:8" x14ac:dyDescent="0.3">
      <c r="A56" s="13" t="s">
        <v>47</v>
      </c>
      <c r="C56" s="23"/>
      <c r="E56" s="23"/>
    </row>
    <row r="57" spans="1:8" x14ac:dyDescent="0.3">
      <c r="A57" s="14" t="s">
        <v>42</v>
      </c>
      <c r="B57" s="14" t="s">
        <v>48</v>
      </c>
      <c r="C57" s="15">
        <v>4.71</v>
      </c>
      <c r="D57" s="14">
        <v>1</v>
      </c>
      <c r="E57" s="23">
        <f>ROUND(C57*D57,2)</f>
        <v>4.71</v>
      </c>
      <c r="F57" s="16">
        <v>0</v>
      </c>
      <c r="G57" s="23">
        <f>ROUND(E57*F57,2)</f>
        <v>0</v>
      </c>
      <c r="H57" s="23">
        <f t="shared" ref="H57:H63" si="0">ROUND(E57-G57,2)</f>
        <v>4.71</v>
      </c>
    </row>
    <row r="58" spans="1:8" x14ac:dyDescent="0.3">
      <c r="A58" s="14" t="s">
        <v>38</v>
      </c>
      <c r="B58" s="14" t="s">
        <v>48</v>
      </c>
      <c r="C58" s="15">
        <v>0.81</v>
      </c>
      <c r="D58" s="14">
        <v>1</v>
      </c>
      <c r="E58" s="23">
        <f>ROUND(C58*D58,2)</f>
        <v>0.81</v>
      </c>
      <c r="F58" s="16">
        <v>0</v>
      </c>
      <c r="G58" s="23">
        <f>ROUND(E58*F58,2)</f>
        <v>0</v>
      </c>
      <c r="H58" s="23">
        <f t="shared" si="0"/>
        <v>0.81</v>
      </c>
    </row>
    <row r="59" spans="1:8" x14ac:dyDescent="0.3">
      <c r="A59" s="14" t="s">
        <v>134</v>
      </c>
      <c r="B59" s="14" t="s">
        <v>48</v>
      </c>
      <c r="C59" s="15">
        <v>4.7</v>
      </c>
      <c r="D59" s="14">
        <v>1</v>
      </c>
      <c r="E59" s="23">
        <f>ROUND(C59*D59,2)</f>
        <v>4.7</v>
      </c>
      <c r="F59" s="16">
        <v>0</v>
      </c>
      <c r="G59" s="23">
        <f>ROUND(E59*F59,2)</f>
        <v>0</v>
      </c>
      <c r="H59" s="23">
        <f t="shared" si="0"/>
        <v>4.7</v>
      </c>
    </row>
    <row r="60" spans="1:8" x14ac:dyDescent="0.3">
      <c r="A60" s="14" t="s">
        <v>91</v>
      </c>
      <c r="B60" s="14" t="s">
        <v>48</v>
      </c>
      <c r="C60" s="15">
        <v>0.21</v>
      </c>
      <c r="D60" s="14">
        <v>1</v>
      </c>
      <c r="E60" s="23">
        <f>ROUND(C60*D60,2)</f>
        <v>0.21</v>
      </c>
      <c r="F60" s="16">
        <v>0</v>
      </c>
      <c r="G60" s="23">
        <f>ROUND(E60*F60,2)</f>
        <v>0</v>
      </c>
      <c r="H60" s="23">
        <f t="shared" si="0"/>
        <v>0.21</v>
      </c>
    </row>
    <row r="61" spans="1:8" x14ac:dyDescent="0.3">
      <c r="A61" s="9" t="s">
        <v>49</v>
      </c>
      <c r="B61" s="9" t="s">
        <v>48</v>
      </c>
      <c r="C61" s="10">
        <v>15.9</v>
      </c>
      <c r="D61" s="9">
        <v>1</v>
      </c>
      <c r="E61" s="22">
        <f>ROUND(C61*D61,2)</f>
        <v>15.9</v>
      </c>
      <c r="F61" s="11">
        <v>0</v>
      </c>
      <c r="G61" s="22">
        <f>ROUND(E61*F61,2)</f>
        <v>0</v>
      </c>
      <c r="H61" s="22">
        <f t="shared" si="0"/>
        <v>15.9</v>
      </c>
    </row>
    <row r="62" spans="1:8" x14ac:dyDescent="0.3">
      <c r="A62" s="7" t="s">
        <v>50</v>
      </c>
      <c r="C62" s="23"/>
      <c r="E62" s="23">
        <f>SUM(E12:E61)</f>
        <v>366.75999999999982</v>
      </c>
      <c r="G62" s="12">
        <f>SUM(G12:G61)</f>
        <v>0</v>
      </c>
      <c r="H62" s="12">
        <f t="shared" si="0"/>
        <v>366.76</v>
      </c>
    </row>
    <row r="63" spans="1:8" x14ac:dyDescent="0.3">
      <c r="A63" s="7" t="s">
        <v>51</v>
      </c>
      <c r="C63" s="23"/>
      <c r="E63" s="23">
        <f>+E8-E62</f>
        <v>353.24000000000018</v>
      </c>
      <c r="G63" s="12">
        <f>+G8-G62</f>
        <v>0</v>
      </c>
      <c r="H63" s="12">
        <f t="shared" si="0"/>
        <v>353.24</v>
      </c>
    </row>
    <row r="64" spans="1:8" x14ac:dyDescent="0.3">
      <c r="A64" t="s">
        <v>12</v>
      </c>
      <c r="C64" s="23"/>
      <c r="E64" s="23"/>
    </row>
    <row r="65" spans="1:8" x14ac:dyDescent="0.3">
      <c r="A65" s="7" t="s">
        <v>52</v>
      </c>
      <c r="C65" s="23"/>
      <c r="E65" s="23"/>
    </row>
    <row r="66" spans="1:8" x14ac:dyDescent="0.3">
      <c r="A66" s="14" t="s">
        <v>42</v>
      </c>
      <c r="B66" s="14" t="s">
        <v>48</v>
      </c>
      <c r="C66" s="15">
        <v>10.77</v>
      </c>
      <c r="D66" s="14">
        <v>1</v>
      </c>
      <c r="E66" s="23">
        <f>ROUND(C66*D66,2)</f>
        <v>10.77</v>
      </c>
      <c r="F66" s="16">
        <v>0</v>
      </c>
      <c r="G66" s="23">
        <f>ROUND(E66*F66,2)</f>
        <v>0</v>
      </c>
      <c r="H66" s="23">
        <f t="shared" ref="H66:H72" si="1">ROUND(E66-G66,2)</f>
        <v>10.77</v>
      </c>
    </row>
    <row r="67" spans="1:8" x14ac:dyDescent="0.3">
      <c r="A67" s="14" t="s">
        <v>38</v>
      </c>
      <c r="B67" s="14" t="s">
        <v>48</v>
      </c>
      <c r="C67" s="15">
        <v>6.21</v>
      </c>
      <c r="D67" s="14">
        <v>1</v>
      </c>
      <c r="E67" s="23">
        <f>ROUND(C67*D67,2)</f>
        <v>6.21</v>
      </c>
      <c r="F67" s="16">
        <v>0</v>
      </c>
      <c r="G67" s="23">
        <f>ROUND(E67*F67,2)</f>
        <v>0</v>
      </c>
      <c r="H67" s="23">
        <f t="shared" si="1"/>
        <v>6.21</v>
      </c>
    </row>
    <row r="68" spans="1:8" x14ac:dyDescent="0.3">
      <c r="A68" s="14" t="s">
        <v>134</v>
      </c>
      <c r="B68" s="14" t="s">
        <v>48</v>
      </c>
      <c r="C68" s="15">
        <v>22.51</v>
      </c>
      <c r="D68" s="14">
        <v>1</v>
      </c>
      <c r="E68" s="23">
        <f>ROUND(C68*D68,2)</f>
        <v>22.51</v>
      </c>
      <c r="F68" s="16">
        <v>0</v>
      </c>
      <c r="G68" s="23">
        <f>ROUND(E68*F68,2)</f>
        <v>0</v>
      </c>
      <c r="H68" s="23">
        <f t="shared" si="1"/>
        <v>22.51</v>
      </c>
    </row>
    <row r="69" spans="1:8" x14ac:dyDescent="0.3">
      <c r="A69" s="9" t="s">
        <v>91</v>
      </c>
      <c r="B69" s="9" t="s">
        <v>48</v>
      </c>
      <c r="C69" s="10">
        <v>1.66</v>
      </c>
      <c r="D69" s="9">
        <v>1</v>
      </c>
      <c r="E69" s="22">
        <f>ROUND(C69*D69,2)</f>
        <v>1.66</v>
      </c>
      <c r="F69" s="11">
        <v>0</v>
      </c>
      <c r="G69" s="22">
        <f>ROUND(E69*F69,2)</f>
        <v>0</v>
      </c>
      <c r="H69" s="22">
        <f t="shared" si="1"/>
        <v>1.66</v>
      </c>
    </row>
    <row r="70" spans="1:8" x14ac:dyDescent="0.3">
      <c r="A70" s="7" t="s">
        <v>53</v>
      </c>
      <c r="C70" s="23"/>
      <c r="E70" s="23">
        <f>SUM(E66:E69)</f>
        <v>41.15</v>
      </c>
      <c r="G70" s="12">
        <f>SUM(G66:G69)</f>
        <v>0</v>
      </c>
      <c r="H70" s="12">
        <f t="shared" si="1"/>
        <v>41.15</v>
      </c>
    </row>
    <row r="71" spans="1:8" x14ac:dyDescent="0.3">
      <c r="A71" s="7" t="s">
        <v>54</v>
      </c>
      <c r="C71" s="23"/>
      <c r="E71" s="23">
        <f>+E62+E70</f>
        <v>407.9099999999998</v>
      </c>
      <c r="G71" s="12">
        <f>+G62+G70</f>
        <v>0</v>
      </c>
      <c r="H71" s="12">
        <f t="shared" si="1"/>
        <v>407.91</v>
      </c>
    </row>
    <row r="72" spans="1:8" x14ac:dyDescent="0.3">
      <c r="A72" s="7" t="s">
        <v>55</v>
      </c>
      <c r="C72" s="23"/>
      <c r="E72" s="23">
        <f>+E8-E71</f>
        <v>312.0900000000002</v>
      </c>
      <c r="G72" s="12">
        <f>+G8-G71</f>
        <v>0</v>
      </c>
      <c r="H72" s="12">
        <f t="shared" si="1"/>
        <v>312.08999999999997</v>
      </c>
    </row>
    <row r="73" spans="1:8" x14ac:dyDescent="0.3">
      <c r="A73" t="s">
        <v>120</v>
      </c>
      <c r="C73" s="23"/>
      <c r="E73" s="23"/>
    </row>
    <row r="74" spans="1:8" x14ac:dyDescent="0.3">
      <c r="A74" t="s">
        <v>425</v>
      </c>
      <c r="C74" s="23"/>
      <c r="E74" s="23"/>
    </row>
    <row r="75" spans="1:8" x14ac:dyDescent="0.3">
      <c r="C75" s="23"/>
      <c r="E75" s="23"/>
    </row>
    <row r="76" spans="1:8" x14ac:dyDescent="0.3">
      <c r="A76" s="7" t="s">
        <v>121</v>
      </c>
      <c r="C76" s="23"/>
      <c r="E76" s="23"/>
    </row>
    <row r="77" spans="1:8" x14ac:dyDescent="0.3">
      <c r="A77" s="7" t="s">
        <v>122</v>
      </c>
      <c r="C77" s="23"/>
      <c r="E77" s="23"/>
    </row>
    <row r="98" spans="1:8" x14ac:dyDescent="0.3">
      <c r="A98" t="str" cm="1">
        <f t="array" aca="1" ref="A98" ca="1">MID(CELL("filename",A1),FIND("]",CELL("filename",A1))+1,256)</f>
        <v>soy7</v>
      </c>
    </row>
    <row r="99" spans="1:8" x14ac:dyDescent="0.3">
      <c r="A99" s="7" t="s">
        <v>50</v>
      </c>
      <c r="E99" s="25">
        <f>VLOOKUP(A99,$A$1:$H$98,5,FALSE)</f>
        <v>366.75999999999982</v>
      </c>
    </row>
    <row r="100" spans="1:8" x14ac:dyDescent="0.3">
      <c r="A100" s="7" t="s">
        <v>293</v>
      </c>
      <c r="E100" s="25">
        <f>VLOOKUP(A100,$A$1:$H$98,5,FALSE)</f>
        <v>41.15</v>
      </c>
    </row>
    <row r="101" spans="1:8" x14ac:dyDescent="0.3">
      <c r="A101" s="7" t="s">
        <v>294</v>
      </c>
      <c r="E101" s="25">
        <f t="shared" ref="E101:E102" si="2">VLOOKUP(A101,$A$1:$H$98,5,FALSE)</f>
        <v>407.9099999999998</v>
      </c>
    </row>
    <row r="102" spans="1:8" x14ac:dyDescent="0.3">
      <c r="A102" s="7" t="s">
        <v>55</v>
      </c>
      <c r="E102" s="25">
        <f t="shared" si="2"/>
        <v>312.0900000000002</v>
      </c>
    </row>
    <row r="104" spans="1:8" x14ac:dyDescent="0.3">
      <c r="A104" s="21" t="s">
        <v>255</v>
      </c>
    </row>
    <row r="105" spans="1:8" x14ac:dyDescent="0.3">
      <c r="A105" s="25">
        <f>E102</f>
        <v>312.0900000000002</v>
      </c>
      <c r="B105" s="25">
        <f ca="1">C105-Calculator!$B$16</f>
        <v>11.099999999999998</v>
      </c>
      <c r="C105" s="25">
        <f ca="1">D105-Calculator!$B$16</f>
        <v>11.399999999999999</v>
      </c>
      <c r="D105" s="25">
        <f ca="1">E105-Calculator!$B$16</f>
        <v>11.7</v>
      </c>
      <c r="E105" s="25" cm="1">
        <f t="array" aca="1" ref="E105" ca="1">IF(MID(CELL("filename",A1),FIND("]",CELL("filename",A1))+1,256)=Calculator!AR2,Calculator!B15,C7)</f>
        <v>12</v>
      </c>
      <c r="F105" s="25">
        <f ca="1">E105+Calculator!$B$16</f>
        <v>12.3</v>
      </c>
      <c r="G105" s="25">
        <f ca="1">F105+Calculator!$B$16</f>
        <v>12.600000000000001</v>
      </c>
      <c r="H105" s="25">
        <f ca="1">G105+Calculator!$B$16</f>
        <v>12.900000000000002</v>
      </c>
    </row>
    <row r="106" spans="1:8" x14ac:dyDescent="0.3">
      <c r="A106">
        <f ca="1">A107-Calculator!$B$12</f>
        <v>45</v>
      </c>
      <c r="B106">
        <f t="dataTable" ref="B106:H112" dt2D="1" dtr="1" r1="C7" r2="D7" ca="1"/>
        <v>91.590000000000202</v>
      </c>
      <c r="C106">
        <v>64.590000000000202</v>
      </c>
      <c r="D106">
        <v>51.090000000000202</v>
      </c>
      <c r="E106">
        <v>51.090000000000202</v>
      </c>
      <c r="F106">
        <v>64.590000000000202</v>
      </c>
      <c r="G106">
        <v>91.590000000000202</v>
      </c>
      <c r="H106">
        <v>132.0900000000002</v>
      </c>
    </row>
    <row r="107" spans="1:8" x14ac:dyDescent="0.3">
      <c r="A107">
        <f ca="1">A108-Calculator!$B$12</f>
        <v>50</v>
      </c>
      <c r="B107">
        <v>-19.409999999999798</v>
      </c>
      <c r="C107">
        <v>-40.409999999999798</v>
      </c>
      <c r="D107">
        <v>-50.909999999999798</v>
      </c>
      <c r="E107">
        <v>-50.909999999999798</v>
      </c>
      <c r="F107">
        <v>-40.409999999999798</v>
      </c>
      <c r="G107">
        <v>-19.409999999999798</v>
      </c>
      <c r="H107">
        <v>12.090000000000202</v>
      </c>
    </row>
    <row r="108" spans="1:8" x14ac:dyDescent="0.3">
      <c r="A108">
        <f ca="1">A109-Calculator!$B$12</f>
        <v>55</v>
      </c>
      <c r="B108">
        <v>-74.909999999999798</v>
      </c>
      <c r="C108">
        <v>-92.909999999999798</v>
      </c>
      <c r="D108">
        <v>-101.9099999999998</v>
      </c>
      <c r="E108">
        <v>-101.9099999999998</v>
      </c>
      <c r="F108">
        <v>-92.909999999999798</v>
      </c>
      <c r="G108">
        <v>-74.909999999999798</v>
      </c>
      <c r="H108">
        <v>-47.909999999999798</v>
      </c>
    </row>
    <row r="109" spans="1:8" x14ac:dyDescent="0.3">
      <c r="A109" cm="1">
        <f t="array" aca="1" ref="A109" ca="1">IF(MID(CELL("filename",A1),FIND("]",CELL("filename",A1))+1,256)=Calculator!AR2,Calculator!B11,D7)</f>
        <v>60</v>
      </c>
      <c r="B109">
        <v>-74.909999999999798</v>
      </c>
      <c r="C109">
        <v>-92.909999999999798</v>
      </c>
      <c r="D109">
        <v>-101.9099999999998</v>
      </c>
      <c r="E109">
        <v>-101.9099999999998</v>
      </c>
      <c r="F109">
        <v>-92.909999999999798</v>
      </c>
      <c r="G109">
        <v>-74.909999999999798</v>
      </c>
      <c r="H109">
        <v>-47.909999999999798</v>
      </c>
    </row>
    <row r="110" spans="1:8" x14ac:dyDescent="0.3">
      <c r="A110">
        <f ca="1">A109+Calculator!$B$12</f>
        <v>65</v>
      </c>
      <c r="B110">
        <v>-19.409999999999798</v>
      </c>
      <c r="C110">
        <v>-40.409999999999798</v>
      </c>
      <c r="D110">
        <v>-50.909999999999798</v>
      </c>
      <c r="E110">
        <v>-50.909999999999798</v>
      </c>
      <c r="F110">
        <v>-40.409999999999798</v>
      </c>
      <c r="G110">
        <v>-19.409999999999798</v>
      </c>
      <c r="H110">
        <v>12.090000000000202</v>
      </c>
    </row>
    <row r="111" spans="1:8" x14ac:dyDescent="0.3">
      <c r="A111">
        <f ca="1">A110+Calculator!$B$12</f>
        <v>70</v>
      </c>
      <c r="B111">
        <v>91.590000000000202</v>
      </c>
      <c r="C111">
        <v>64.590000000000202</v>
      </c>
      <c r="D111">
        <v>51.090000000000202</v>
      </c>
      <c r="E111">
        <v>51.090000000000202</v>
      </c>
      <c r="F111">
        <v>64.590000000000202</v>
      </c>
      <c r="G111">
        <v>91.590000000000202</v>
      </c>
      <c r="H111">
        <v>132.0900000000002</v>
      </c>
    </row>
    <row r="112" spans="1:8" x14ac:dyDescent="0.3">
      <c r="A112">
        <f ca="1">A111+Calculator!$B$12</f>
        <v>75</v>
      </c>
      <c r="B112">
        <v>258.0900000000002</v>
      </c>
      <c r="C112">
        <v>222.0900000000002</v>
      </c>
      <c r="D112">
        <v>204.0900000000002</v>
      </c>
      <c r="E112">
        <v>204.0900000000002</v>
      </c>
      <c r="F112">
        <v>222.0900000000002</v>
      </c>
      <c r="G112">
        <v>258.0900000000002</v>
      </c>
      <c r="H112">
        <v>312.0900000000002</v>
      </c>
    </row>
    <row r="115" spans="1:8" x14ac:dyDescent="0.3">
      <c r="A115" s="21" t="s">
        <v>256</v>
      </c>
    </row>
    <row r="116" spans="1:8" x14ac:dyDescent="0.3">
      <c r="A116" s="25">
        <f>E102</f>
        <v>312.0900000000002</v>
      </c>
      <c r="B116" s="25">
        <f ca="1">C116-Calculator!$B$29</f>
        <v>11.700000000000001</v>
      </c>
      <c r="C116" s="25">
        <f ca="1">D116-Calculator!$B$29</f>
        <v>11.8</v>
      </c>
      <c r="D116" s="25">
        <f ca="1">E116-Calculator!$B$29</f>
        <v>11.9</v>
      </c>
      <c r="E116" s="25" cm="1">
        <f t="array" aca="1" ref="E116" ca="1">IF(MID(CELL("filename",A1),FIND("]",CELL("filename",A1))+1,256)=Calculator!AS2,Calculator!B28,C7)</f>
        <v>12</v>
      </c>
      <c r="F116" s="25">
        <f ca="1">E116+Calculator!$B$29</f>
        <v>12.1</v>
      </c>
      <c r="G116" s="25">
        <f ca="1">F116+Calculator!$B$29</f>
        <v>12.2</v>
      </c>
      <c r="H116" s="25">
        <f ca="1">G116+Calculator!$B$29</f>
        <v>12.299999999999999</v>
      </c>
    </row>
    <row r="117" spans="1:8" x14ac:dyDescent="0.3">
      <c r="A117">
        <f ca="1">A118-Calculator!$B$25</f>
        <v>45</v>
      </c>
      <c r="B117">
        <f t="dataTable" ref="B117:H123" dt2D="1" dtr="1" r1="C7" r2="D7" ca="1"/>
        <v>118.5900000000002</v>
      </c>
      <c r="C117">
        <v>109.5900000000002</v>
      </c>
      <c r="D117">
        <v>105.0900000000002</v>
      </c>
      <c r="E117">
        <v>105.0900000000002</v>
      </c>
      <c r="F117">
        <v>109.5900000000002</v>
      </c>
      <c r="G117">
        <v>118.5900000000002</v>
      </c>
      <c r="H117">
        <v>132.0900000000002</v>
      </c>
    </row>
    <row r="118" spans="1:8" x14ac:dyDescent="0.3">
      <c r="A118">
        <f ca="1">A119-Calculator!$B$25</f>
        <v>50</v>
      </c>
      <c r="B118">
        <v>1.5900000000002024</v>
      </c>
      <c r="C118">
        <v>-5.4099999999997976</v>
      </c>
      <c r="D118">
        <v>-8.9099999999997976</v>
      </c>
      <c r="E118">
        <v>-8.9099999999997976</v>
      </c>
      <c r="F118">
        <v>-5.4099999999997976</v>
      </c>
      <c r="G118">
        <v>1.5900000000002024</v>
      </c>
      <c r="H118">
        <v>12.090000000000202</v>
      </c>
    </row>
    <row r="119" spans="1:8" x14ac:dyDescent="0.3">
      <c r="A119">
        <f ca="1">A120-Calculator!$B$25</f>
        <v>55</v>
      </c>
      <c r="B119">
        <v>-56.909999999999798</v>
      </c>
      <c r="C119">
        <v>-62.909999999999798</v>
      </c>
      <c r="D119">
        <v>-65.909999999999798</v>
      </c>
      <c r="E119">
        <v>-65.909999999999798</v>
      </c>
      <c r="F119">
        <v>-62.909999999999798</v>
      </c>
      <c r="G119">
        <v>-56.909999999999798</v>
      </c>
      <c r="H119">
        <v>-47.909999999999798</v>
      </c>
    </row>
    <row r="120" spans="1:8" x14ac:dyDescent="0.3">
      <c r="A120" cm="1">
        <f t="array" aca="1" ref="A120" ca="1">IF(MID(CELL("filename",A1),FIND("]",CELL("filename",A1))+1,256)=Calculator!AS2,Calculator!B24,D7)</f>
        <v>60</v>
      </c>
      <c r="B120">
        <v>-56.909999999999798</v>
      </c>
      <c r="C120">
        <v>-62.909999999999798</v>
      </c>
      <c r="D120">
        <v>-65.909999999999798</v>
      </c>
      <c r="E120">
        <v>-65.909999999999798</v>
      </c>
      <c r="F120">
        <v>-62.909999999999798</v>
      </c>
      <c r="G120">
        <v>-56.909999999999798</v>
      </c>
      <c r="H120">
        <v>-47.909999999999798</v>
      </c>
    </row>
    <row r="121" spans="1:8" x14ac:dyDescent="0.3">
      <c r="A121">
        <f ca="1">A120+Calculator!$B$25</f>
        <v>65</v>
      </c>
      <c r="B121">
        <v>1.5900000000002024</v>
      </c>
      <c r="C121">
        <v>-5.4099999999997976</v>
      </c>
      <c r="D121">
        <v>-8.9099999999997976</v>
      </c>
      <c r="E121">
        <v>-8.9099999999997976</v>
      </c>
      <c r="F121">
        <v>-5.4099999999997976</v>
      </c>
      <c r="G121">
        <v>1.5900000000002024</v>
      </c>
      <c r="H121">
        <v>12.090000000000202</v>
      </c>
    </row>
    <row r="122" spans="1:8" x14ac:dyDescent="0.3">
      <c r="A122">
        <f ca="1">A121+Calculator!$B$25</f>
        <v>70</v>
      </c>
      <c r="B122">
        <v>118.5900000000002</v>
      </c>
      <c r="C122">
        <v>109.5900000000002</v>
      </c>
      <c r="D122">
        <v>105.0900000000002</v>
      </c>
      <c r="E122">
        <v>105.0900000000002</v>
      </c>
      <c r="F122">
        <v>109.5900000000002</v>
      </c>
      <c r="G122">
        <v>118.5900000000002</v>
      </c>
      <c r="H122">
        <v>132.0900000000002</v>
      </c>
    </row>
    <row r="123" spans="1:8" x14ac:dyDescent="0.3">
      <c r="A123">
        <f ca="1">A122+Calculator!$B$25</f>
        <v>75</v>
      </c>
      <c r="B123">
        <v>294.0900000000002</v>
      </c>
      <c r="C123">
        <v>282.0900000000002</v>
      </c>
      <c r="D123">
        <v>276.0900000000002</v>
      </c>
      <c r="E123">
        <v>276.0900000000002</v>
      </c>
      <c r="F123">
        <v>282.0900000000002</v>
      </c>
      <c r="G123">
        <v>294.0900000000002</v>
      </c>
      <c r="H123">
        <v>312.0900000000002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6839E-EFC6-4254-A3B7-ADB33E7C0C4E}">
  <dimension ref="A1:H123"/>
  <sheetViews>
    <sheetView topLeftCell="A106" workbookViewId="0">
      <selection activeCell="J117" sqref="J117"/>
    </sheetView>
  </sheetViews>
  <sheetFormatPr defaultRowHeight="14.4" x14ac:dyDescent="0.3"/>
  <cols>
    <col min="1" max="1" width="25.6640625" customWidth="1"/>
  </cols>
  <sheetData>
    <row r="1" spans="1:8" x14ac:dyDescent="0.3">
      <c r="A1" s="80" t="s">
        <v>216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398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434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10</v>
      </c>
      <c r="B7" s="9" t="s">
        <v>124</v>
      </c>
      <c r="C7" s="28">
        <f>IF(Calculator!B7="Soybeans",Calculator!B15,IF(Calculator!B20="Soybeans",Calculator!B28,13.66))</f>
        <v>12</v>
      </c>
      <c r="D7" s="29">
        <f>IF(Calculator!B7="Soybeans",Calculator!B11,IF(Calculator!B20="Soybeans",Calculator!B24,42))</f>
        <v>60</v>
      </c>
      <c r="E7" s="22">
        <f>ROUND(C7*D7,2)</f>
        <v>720</v>
      </c>
      <c r="F7" s="11">
        <v>0</v>
      </c>
      <c r="G7" s="22">
        <f>ROUND(E7*F7,2)</f>
        <v>0</v>
      </c>
      <c r="H7" s="22">
        <f>ROUND(E7-G7,2)</f>
        <v>720</v>
      </c>
    </row>
    <row r="8" spans="1:8" x14ac:dyDescent="0.3">
      <c r="A8" s="7" t="s">
        <v>11</v>
      </c>
      <c r="C8" s="23"/>
      <c r="E8" s="23">
        <f>SUM(E7:E7)</f>
        <v>720</v>
      </c>
      <c r="G8" s="12">
        <f>SUM(G7:G7)</f>
        <v>0</v>
      </c>
      <c r="H8" s="12">
        <f>ROUND(E8-G8,2)</f>
        <v>720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4</v>
      </c>
      <c r="E12" s="23">
        <f>ROUND(C12*D12,2)</f>
        <v>32.44</v>
      </c>
      <c r="F12" s="16">
        <v>0</v>
      </c>
      <c r="G12" s="23">
        <f>ROUND(E12*F12,2)</f>
        <v>0</v>
      </c>
      <c r="H12" s="23">
        <f>ROUND(E12-G12,2)</f>
        <v>32.44</v>
      </c>
    </row>
    <row r="13" spans="1:8" x14ac:dyDescent="0.3">
      <c r="A13" s="13" t="s">
        <v>17</v>
      </c>
      <c r="C13" s="23"/>
      <c r="E13" s="23"/>
    </row>
    <row r="14" spans="1:8" x14ac:dyDescent="0.3">
      <c r="A14" s="14" t="s">
        <v>136</v>
      </c>
      <c r="B14" s="14" t="s">
        <v>18</v>
      </c>
      <c r="C14" s="15">
        <v>0.33</v>
      </c>
      <c r="D14" s="14">
        <v>16</v>
      </c>
      <c r="E14" s="23">
        <f>ROUND(C14*D14,2)</f>
        <v>5.28</v>
      </c>
      <c r="F14" s="16">
        <v>0</v>
      </c>
      <c r="G14" s="23">
        <f>ROUND(E14*F14,2)</f>
        <v>0</v>
      </c>
      <c r="H14" s="23">
        <f>ROUND(E14-G14,2)</f>
        <v>5.28</v>
      </c>
    </row>
    <row r="15" spans="1:8" x14ac:dyDescent="0.3">
      <c r="A15" s="14" t="s">
        <v>137</v>
      </c>
      <c r="B15" s="14" t="s">
        <v>19</v>
      </c>
      <c r="C15" s="15">
        <v>8.61</v>
      </c>
      <c r="D15" s="14">
        <v>0.6</v>
      </c>
      <c r="E15" s="23">
        <f>ROUND(C15*D15,2)</f>
        <v>5.17</v>
      </c>
      <c r="F15" s="16">
        <v>0</v>
      </c>
      <c r="G15" s="23">
        <f>ROUND(E15*F15,2)</f>
        <v>0</v>
      </c>
      <c r="H15" s="23">
        <f>ROUND(E15-G15,2)</f>
        <v>5.17</v>
      </c>
    </row>
    <row r="16" spans="1:8" x14ac:dyDescent="0.3">
      <c r="A16" s="13" t="s">
        <v>20</v>
      </c>
      <c r="C16" s="23"/>
      <c r="E16" s="23"/>
    </row>
    <row r="17" spans="1:8" x14ac:dyDescent="0.3">
      <c r="A17" s="14" t="s">
        <v>125</v>
      </c>
      <c r="B17" s="14" t="s">
        <v>21</v>
      </c>
      <c r="C17" s="15">
        <v>39.25</v>
      </c>
      <c r="D17" s="14">
        <v>0.87</v>
      </c>
      <c r="E17" s="23">
        <f>ROUND(C17*D17,2)</f>
        <v>34.15</v>
      </c>
      <c r="F17" s="16">
        <v>0</v>
      </c>
      <c r="G17" s="23">
        <f>ROUND(E17*F17,2)</f>
        <v>0</v>
      </c>
      <c r="H17" s="23">
        <f>ROUND(E17-G17,2)</f>
        <v>34.15</v>
      </c>
    </row>
    <row r="18" spans="1:8" x14ac:dyDescent="0.3">
      <c r="A18" s="14" t="s">
        <v>22</v>
      </c>
      <c r="B18" s="14" t="s">
        <v>21</v>
      </c>
      <c r="C18" s="15">
        <v>36.200000000000003</v>
      </c>
      <c r="D18" s="14">
        <v>1.33</v>
      </c>
      <c r="E18" s="23">
        <f>ROUND(C18*D18,2)</f>
        <v>48.15</v>
      </c>
      <c r="F18" s="16">
        <v>0</v>
      </c>
      <c r="G18" s="23">
        <f>ROUND(E18*F18,2)</f>
        <v>0</v>
      </c>
      <c r="H18" s="23">
        <f>ROUND(E18-G18,2)</f>
        <v>48.15</v>
      </c>
    </row>
    <row r="19" spans="1:8" x14ac:dyDescent="0.3">
      <c r="A19" s="13" t="s">
        <v>23</v>
      </c>
      <c r="C19" s="23"/>
      <c r="E19" s="23"/>
    </row>
    <row r="20" spans="1:8" x14ac:dyDescent="0.3">
      <c r="A20" s="14" t="s">
        <v>324</v>
      </c>
      <c r="B20" s="14" t="s">
        <v>18</v>
      </c>
      <c r="C20" s="15">
        <v>7.63</v>
      </c>
      <c r="D20" s="14">
        <v>1.6</v>
      </c>
      <c r="E20" s="23">
        <f>ROUND(C20*D20,2)</f>
        <v>12.21</v>
      </c>
      <c r="F20" s="16">
        <v>0</v>
      </c>
      <c r="G20" s="23">
        <f>ROUND(E20*F20,2)</f>
        <v>0</v>
      </c>
      <c r="H20" s="23">
        <f>ROUND(E20-G20,2)</f>
        <v>12.21</v>
      </c>
    </row>
    <row r="21" spans="1:8" x14ac:dyDescent="0.3">
      <c r="A21" s="13" t="s">
        <v>24</v>
      </c>
      <c r="C21" s="23"/>
      <c r="E21" s="23"/>
    </row>
    <row r="22" spans="1:8" x14ac:dyDescent="0.3">
      <c r="A22" s="14" t="s">
        <v>25</v>
      </c>
      <c r="B22" s="14" t="s">
        <v>18</v>
      </c>
      <c r="C22" s="15">
        <v>0.25</v>
      </c>
      <c r="D22" s="14">
        <v>96</v>
      </c>
      <c r="E22" s="23">
        <f t="shared" ref="E22:E30" si="0">ROUND(C22*D22,2)</f>
        <v>24</v>
      </c>
      <c r="F22" s="16">
        <v>0</v>
      </c>
      <c r="G22" s="23">
        <f t="shared" ref="G22:G30" si="1">ROUND(E22*F22,2)</f>
        <v>0</v>
      </c>
      <c r="H22" s="23">
        <f t="shared" ref="H22:H30" si="2">ROUND(E22-G22,2)</f>
        <v>24</v>
      </c>
    </row>
    <row r="23" spans="1:8" x14ac:dyDescent="0.3">
      <c r="A23" s="14" t="s">
        <v>138</v>
      </c>
      <c r="B23" s="14" t="s">
        <v>26</v>
      </c>
      <c r="C23" s="15">
        <v>2.72</v>
      </c>
      <c r="D23" s="14">
        <v>2</v>
      </c>
      <c r="E23" s="23">
        <f t="shared" si="0"/>
        <v>5.44</v>
      </c>
      <c r="F23" s="16">
        <v>0</v>
      </c>
      <c r="G23" s="23">
        <f t="shared" si="1"/>
        <v>0</v>
      </c>
      <c r="H23" s="23">
        <f t="shared" si="2"/>
        <v>5.44</v>
      </c>
    </row>
    <row r="24" spans="1:8" x14ac:dyDescent="0.3">
      <c r="A24" s="14" t="s">
        <v>104</v>
      </c>
      <c r="B24" s="14" t="s">
        <v>26</v>
      </c>
      <c r="C24" s="15">
        <v>15.01</v>
      </c>
      <c r="D24" s="14">
        <v>1</v>
      </c>
      <c r="E24" s="23">
        <f t="shared" si="0"/>
        <v>15.01</v>
      </c>
      <c r="F24" s="16">
        <v>0</v>
      </c>
      <c r="G24" s="23">
        <f t="shared" si="1"/>
        <v>0</v>
      </c>
      <c r="H24" s="23">
        <f t="shared" si="2"/>
        <v>15.01</v>
      </c>
    </row>
    <row r="25" spans="1:8" x14ac:dyDescent="0.3">
      <c r="A25" s="14" t="s">
        <v>139</v>
      </c>
      <c r="B25" s="14" t="s">
        <v>18</v>
      </c>
      <c r="C25" s="15">
        <v>3.06</v>
      </c>
      <c r="D25" s="14">
        <v>2</v>
      </c>
      <c r="E25" s="23">
        <f t="shared" si="0"/>
        <v>6.12</v>
      </c>
      <c r="F25" s="16">
        <v>0</v>
      </c>
      <c r="G25" s="23">
        <f t="shared" si="1"/>
        <v>0</v>
      </c>
      <c r="H25" s="23">
        <f t="shared" si="2"/>
        <v>6.12</v>
      </c>
    </row>
    <row r="26" spans="1:8" x14ac:dyDescent="0.3">
      <c r="A26" s="14" t="s">
        <v>140</v>
      </c>
      <c r="B26" s="14" t="s">
        <v>26</v>
      </c>
      <c r="C26" s="15">
        <v>12</v>
      </c>
      <c r="D26" s="14">
        <v>2</v>
      </c>
      <c r="E26" s="23">
        <f t="shared" si="0"/>
        <v>24</v>
      </c>
      <c r="F26" s="16">
        <v>0</v>
      </c>
      <c r="G26" s="23">
        <f t="shared" si="1"/>
        <v>0</v>
      </c>
      <c r="H26" s="23">
        <f t="shared" si="2"/>
        <v>24</v>
      </c>
    </row>
    <row r="27" spans="1:8" x14ac:dyDescent="0.3">
      <c r="A27" s="14" t="s">
        <v>105</v>
      </c>
      <c r="B27" s="14" t="s">
        <v>18</v>
      </c>
      <c r="C27" s="15">
        <v>0.33</v>
      </c>
      <c r="D27" s="14">
        <v>48</v>
      </c>
      <c r="E27" s="23">
        <f t="shared" si="0"/>
        <v>15.84</v>
      </c>
      <c r="F27" s="16">
        <v>0</v>
      </c>
      <c r="G27" s="23">
        <f t="shared" si="1"/>
        <v>0</v>
      </c>
      <c r="H27" s="23">
        <f t="shared" si="2"/>
        <v>15.84</v>
      </c>
    </row>
    <row r="28" spans="1:8" x14ac:dyDescent="0.3">
      <c r="A28" s="14" t="s">
        <v>390</v>
      </c>
      <c r="B28" s="14" t="s">
        <v>18</v>
      </c>
      <c r="C28" s="15">
        <v>0.8</v>
      </c>
      <c r="D28" s="14">
        <v>12.8</v>
      </c>
      <c r="E28" s="23">
        <f t="shared" si="0"/>
        <v>10.24</v>
      </c>
      <c r="F28" s="16">
        <v>0</v>
      </c>
      <c r="G28" s="23">
        <f t="shared" si="1"/>
        <v>0</v>
      </c>
      <c r="H28" s="23">
        <f t="shared" si="2"/>
        <v>10.24</v>
      </c>
    </row>
    <row r="29" spans="1:8" x14ac:dyDescent="0.3">
      <c r="A29" s="14" t="s">
        <v>74</v>
      </c>
      <c r="B29" s="14" t="s">
        <v>26</v>
      </c>
      <c r="C29" s="15">
        <v>10.75</v>
      </c>
      <c r="D29" s="14">
        <v>1</v>
      </c>
      <c r="E29" s="23">
        <f t="shared" si="0"/>
        <v>10.75</v>
      </c>
      <c r="F29" s="16">
        <v>0</v>
      </c>
      <c r="G29" s="23">
        <f t="shared" si="1"/>
        <v>0</v>
      </c>
      <c r="H29" s="23">
        <f t="shared" si="2"/>
        <v>10.75</v>
      </c>
    </row>
    <row r="30" spans="1:8" x14ac:dyDescent="0.3">
      <c r="A30" s="14" t="s">
        <v>422</v>
      </c>
      <c r="B30" s="14" t="s">
        <v>18</v>
      </c>
      <c r="C30" s="15">
        <v>8.76</v>
      </c>
      <c r="D30" s="14">
        <v>1.5</v>
      </c>
      <c r="E30" s="23">
        <f t="shared" si="0"/>
        <v>13.14</v>
      </c>
      <c r="F30" s="16">
        <v>0</v>
      </c>
      <c r="G30" s="23">
        <f t="shared" si="1"/>
        <v>0</v>
      </c>
      <c r="H30" s="23">
        <f t="shared" si="2"/>
        <v>13.14</v>
      </c>
    </row>
    <row r="31" spans="1:8" x14ac:dyDescent="0.3">
      <c r="A31" s="13" t="s">
        <v>27</v>
      </c>
      <c r="C31" s="23"/>
      <c r="E31" s="23"/>
    </row>
    <row r="32" spans="1:8" x14ac:dyDescent="0.3">
      <c r="A32" s="14" t="s">
        <v>141</v>
      </c>
      <c r="B32" s="14" t="s">
        <v>29</v>
      </c>
      <c r="C32" s="15">
        <v>8.25</v>
      </c>
      <c r="D32" s="14">
        <v>0.75</v>
      </c>
      <c r="E32" s="23">
        <f>ROUND(C32*D32,2)</f>
        <v>6.19</v>
      </c>
      <c r="F32" s="16">
        <v>0</v>
      </c>
      <c r="G32" s="23">
        <f>ROUND(E32*F32,2)</f>
        <v>0</v>
      </c>
      <c r="H32" s="23">
        <f>ROUND(E32-G32,2)</f>
        <v>6.19</v>
      </c>
    </row>
    <row r="33" spans="1:8" x14ac:dyDescent="0.3">
      <c r="A33" s="14" t="s">
        <v>142</v>
      </c>
      <c r="B33" s="14" t="s">
        <v>48</v>
      </c>
      <c r="C33" s="15">
        <v>8</v>
      </c>
      <c r="D33" s="14">
        <v>1</v>
      </c>
      <c r="E33" s="23">
        <f>ROUND(C33*D33,2)</f>
        <v>8</v>
      </c>
      <c r="F33" s="16">
        <v>0</v>
      </c>
      <c r="G33" s="23">
        <f>ROUND(E33*F33,2)</f>
        <v>0</v>
      </c>
      <c r="H33" s="23">
        <f>ROUND(E33-G33,2)</f>
        <v>8</v>
      </c>
    </row>
    <row r="34" spans="1:8" x14ac:dyDescent="0.3">
      <c r="A34" s="13" t="s">
        <v>33</v>
      </c>
      <c r="C34" s="23"/>
      <c r="E34" s="23"/>
    </row>
    <row r="35" spans="1:8" x14ac:dyDescent="0.3">
      <c r="A35" s="14" t="s">
        <v>143</v>
      </c>
      <c r="B35" s="14" t="s">
        <v>29</v>
      </c>
      <c r="C35" s="15">
        <v>1.1499999999999999</v>
      </c>
      <c r="D35" s="14">
        <v>50</v>
      </c>
      <c r="E35" s="23">
        <f>ROUND(C35*D35,2)</f>
        <v>57.5</v>
      </c>
      <c r="F35" s="16">
        <v>0</v>
      </c>
      <c r="G35" s="23">
        <f>ROUND(E35*F35,2)</f>
        <v>0</v>
      </c>
      <c r="H35" s="23">
        <f>ROUND(E35-G35,2)</f>
        <v>57.5</v>
      </c>
    </row>
    <row r="36" spans="1:8" x14ac:dyDescent="0.3">
      <c r="A36" s="13" t="s">
        <v>114</v>
      </c>
      <c r="C36" s="23"/>
      <c r="E36" s="23"/>
    </row>
    <row r="37" spans="1:8" x14ac:dyDescent="0.3">
      <c r="A37" s="14" t="s">
        <v>115</v>
      </c>
      <c r="B37" s="14" t="s">
        <v>26</v>
      </c>
      <c r="C37" s="15">
        <v>3.3</v>
      </c>
      <c r="D37" s="14">
        <v>1</v>
      </c>
      <c r="E37" s="23">
        <f>ROUND(C37*D37,2)</f>
        <v>3.3</v>
      </c>
      <c r="F37" s="16">
        <v>0</v>
      </c>
      <c r="G37" s="23">
        <f>ROUND(E37*F37,2)</f>
        <v>0</v>
      </c>
      <c r="H37" s="23">
        <f>ROUND(E37-G37,2)</f>
        <v>3.3</v>
      </c>
    </row>
    <row r="38" spans="1:8" x14ac:dyDescent="0.3">
      <c r="A38" s="13" t="s">
        <v>61</v>
      </c>
      <c r="C38" s="23"/>
      <c r="E38" s="23"/>
    </row>
    <row r="39" spans="1:8" x14ac:dyDescent="0.3">
      <c r="A39" s="14" t="s">
        <v>62</v>
      </c>
      <c r="B39" s="14" t="s">
        <v>48</v>
      </c>
      <c r="C39" s="15">
        <v>7.5</v>
      </c>
      <c r="D39" s="14">
        <v>1</v>
      </c>
      <c r="E39" s="23">
        <f>ROUND(C39*D39,2)</f>
        <v>7.5</v>
      </c>
      <c r="F39" s="16">
        <v>0</v>
      </c>
      <c r="G39" s="23">
        <f>ROUND(E39*F39,2)</f>
        <v>0</v>
      </c>
      <c r="H39" s="23">
        <f>ROUND(E39-G39,2)</f>
        <v>7.5</v>
      </c>
    </row>
    <row r="40" spans="1:8" x14ac:dyDescent="0.3">
      <c r="A40" s="13" t="s">
        <v>131</v>
      </c>
      <c r="C40" s="23"/>
      <c r="E40" s="23"/>
    </row>
    <row r="41" spans="1:8" x14ac:dyDescent="0.3">
      <c r="A41" s="14" t="s">
        <v>144</v>
      </c>
      <c r="B41" s="14" t="s">
        <v>124</v>
      </c>
      <c r="C41" s="15">
        <v>0.27</v>
      </c>
      <c r="D41" s="14">
        <v>42</v>
      </c>
      <c r="E41" s="23">
        <f>ROUND(C41*D41,2)</f>
        <v>11.34</v>
      </c>
      <c r="F41" s="16">
        <v>0</v>
      </c>
      <c r="G41" s="23">
        <f>ROUND(E41*F41,2)</f>
        <v>0</v>
      </c>
      <c r="H41" s="23">
        <f>ROUND(E41-G41,2)</f>
        <v>11.34</v>
      </c>
    </row>
    <row r="42" spans="1:8" x14ac:dyDescent="0.3">
      <c r="A42" s="13" t="s">
        <v>34</v>
      </c>
      <c r="C42" s="23"/>
      <c r="E42" s="23"/>
    </row>
    <row r="43" spans="1:8" x14ac:dyDescent="0.3">
      <c r="A43" s="14" t="s">
        <v>35</v>
      </c>
      <c r="B43" s="14" t="s">
        <v>36</v>
      </c>
      <c r="C43" s="15">
        <v>65</v>
      </c>
      <c r="D43" s="14">
        <v>0.33300000000000002</v>
      </c>
      <c r="E43" s="23">
        <f>ROUND(C43*D43,2)</f>
        <v>21.65</v>
      </c>
      <c r="F43" s="16">
        <v>0</v>
      </c>
      <c r="G43" s="23">
        <f>ROUND(E43*F43,2)</f>
        <v>0</v>
      </c>
      <c r="H43" s="23">
        <f>ROUND(E43-G43,2)</f>
        <v>21.65</v>
      </c>
    </row>
    <row r="44" spans="1:8" x14ac:dyDescent="0.3">
      <c r="A44" s="13" t="s">
        <v>116</v>
      </c>
      <c r="C44" s="23"/>
      <c r="E44" s="23"/>
    </row>
    <row r="45" spans="1:8" x14ac:dyDescent="0.3">
      <c r="A45" s="14" t="s">
        <v>145</v>
      </c>
      <c r="B45" s="14" t="s">
        <v>48</v>
      </c>
      <c r="C45" s="15">
        <v>6.5</v>
      </c>
      <c r="D45" s="14">
        <v>1</v>
      </c>
      <c r="E45" s="23">
        <f>ROUND(C45*D45,2)</f>
        <v>6.5</v>
      </c>
      <c r="F45" s="16">
        <v>0</v>
      </c>
      <c r="G45" s="23">
        <f>ROUND(E45*F45,2)</f>
        <v>0</v>
      </c>
      <c r="H45" s="23">
        <f>ROUND(E45-G45,2)</f>
        <v>6.5</v>
      </c>
    </row>
    <row r="46" spans="1:8" x14ac:dyDescent="0.3">
      <c r="A46" s="13" t="s">
        <v>146</v>
      </c>
      <c r="C46" s="23"/>
      <c r="E46" s="23"/>
    </row>
    <row r="47" spans="1:8" x14ac:dyDescent="0.3">
      <c r="A47" s="14" t="s">
        <v>147</v>
      </c>
      <c r="B47" s="14" t="s">
        <v>48</v>
      </c>
      <c r="C47" s="15">
        <v>1.55</v>
      </c>
      <c r="D47" s="14">
        <v>1</v>
      </c>
      <c r="E47" s="23">
        <f>ROUND(C47*D47,2)</f>
        <v>1.55</v>
      </c>
      <c r="F47" s="16">
        <v>0</v>
      </c>
      <c r="G47" s="23">
        <f>ROUND(E47*F47,2)</f>
        <v>0</v>
      </c>
      <c r="H47" s="23">
        <f>ROUND(E47-G47,2)</f>
        <v>1.55</v>
      </c>
    </row>
    <row r="48" spans="1:8" x14ac:dyDescent="0.3">
      <c r="A48" s="13" t="s">
        <v>118</v>
      </c>
      <c r="C48" s="23"/>
      <c r="E48" s="23"/>
    </row>
    <row r="49" spans="1:8" x14ac:dyDescent="0.3">
      <c r="A49" s="14" t="s">
        <v>119</v>
      </c>
      <c r="B49" s="14" t="s">
        <v>48</v>
      </c>
      <c r="C49" s="15">
        <v>10</v>
      </c>
      <c r="D49" s="14">
        <v>0.33300000000000002</v>
      </c>
      <c r="E49" s="23">
        <f>ROUND(C49*D49,2)</f>
        <v>3.33</v>
      </c>
      <c r="F49" s="16">
        <v>0</v>
      </c>
      <c r="G49" s="23">
        <f>ROUND(E49*F49,2)</f>
        <v>0</v>
      </c>
      <c r="H49" s="23">
        <f>ROUND(E49-G49,2)</f>
        <v>3.33</v>
      </c>
    </row>
    <row r="50" spans="1:8" x14ac:dyDescent="0.3">
      <c r="A50" s="13" t="s">
        <v>37</v>
      </c>
      <c r="C50" s="23"/>
      <c r="E50" s="23"/>
    </row>
    <row r="51" spans="1:8" x14ac:dyDescent="0.3">
      <c r="A51" s="14" t="s">
        <v>38</v>
      </c>
      <c r="B51" s="14" t="s">
        <v>39</v>
      </c>
      <c r="C51" s="15">
        <v>17.940000000000001</v>
      </c>
      <c r="D51" s="14">
        <v>0.22090000000000001</v>
      </c>
      <c r="E51" s="23">
        <f>ROUND(C51*D51,2)</f>
        <v>3.96</v>
      </c>
      <c r="F51" s="16">
        <v>0</v>
      </c>
      <c r="G51" s="23">
        <f>ROUND(E51*F51,2)</f>
        <v>0</v>
      </c>
      <c r="H51" s="23">
        <f>ROUND(E51-G51,2)</f>
        <v>3.96</v>
      </c>
    </row>
    <row r="52" spans="1:8" x14ac:dyDescent="0.3">
      <c r="A52" s="14" t="s">
        <v>134</v>
      </c>
      <c r="B52" s="14" t="s">
        <v>39</v>
      </c>
      <c r="C52" s="15">
        <v>17.940000000000001</v>
      </c>
      <c r="D52" s="14">
        <v>8.5099999999999995E-2</v>
      </c>
      <c r="E52" s="23">
        <f>ROUND(C52*D52,2)</f>
        <v>1.53</v>
      </c>
      <c r="F52" s="16">
        <v>0</v>
      </c>
      <c r="G52" s="23">
        <f>ROUND(E52*F52,2)</f>
        <v>0</v>
      </c>
      <c r="H52" s="23">
        <f>ROUND(E52-G52,2)</f>
        <v>1.53</v>
      </c>
    </row>
    <row r="53" spans="1:8" x14ac:dyDescent="0.3">
      <c r="A53" s="14" t="s">
        <v>91</v>
      </c>
      <c r="B53" s="14" t="s">
        <v>39</v>
      </c>
      <c r="C53" s="15">
        <v>17.940000000000001</v>
      </c>
      <c r="D53" s="14">
        <v>2.35E-2</v>
      </c>
      <c r="E53" s="23">
        <f>ROUND(C53*D53,2)</f>
        <v>0.42</v>
      </c>
      <c r="F53" s="16">
        <v>0</v>
      </c>
      <c r="G53" s="23">
        <f>ROUND(E53*F53,2)</f>
        <v>0</v>
      </c>
      <c r="H53" s="23">
        <f>ROUND(E53-G53,2)</f>
        <v>0.42</v>
      </c>
    </row>
    <row r="54" spans="1:8" x14ac:dyDescent="0.3">
      <c r="A54" s="13" t="s">
        <v>43</v>
      </c>
      <c r="C54" s="23"/>
      <c r="E54" s="23"/>
    </row>
    <row r="55" spans="1:8" x14ac:dyDescent="0.3">
      <c r="A55" s="14" t="s">
        <v>42</v>
      </c>
      <c r="B55" s="14" t="s">
        <v>39</v>
      </c>
      <c r="C55" s="15">
        <v>9.06</v>
      </c>
      <c r="D55" s="14">
        <v>5.0799999999999998E-2</v>
      </c>
      <c r="E55" s="23">
        <f>ROUND(C55*D55,2)</f>
        <v>0.46</v>
      </c>
      <c r="F55" s="16">
        <v>0</v>
      </c>
      <c r="G55" s="23">
        <f>ROUND(E55*F55,2)</f>
        <v>0</v>
      </c>
      <c r="H55" s="23">
        <f>ROUND(E55-G55,2)</f>
        <v>0.46</v>
      </c>
    </row>
    <row r="56" spans="1:8" x14ac:dyDescent="0.3">
      <c r="A56" s="14" t="s">
        <v>91</v>
      </c>
      <c r="B56" s="14" t="s">
        <v>39</v>
      </c>
      <c r="C56" s="15">
        <v>9.06</v>
      </c>
      <c r="D56" s="14">
        <v>1.18E-2</v>
      </c>
      <c r="E56" s="23">
        <f>ROUND(C56*D56,2)</f>
        <v>0.11</v>
      </c>
      <c r="F56" s="16">
        <v>0</v>
      </c>
      <c r="G56" s="23">
        <f>ROUND(E56*F56,2)</f>
        <v>0</v>
      </c>
      <c r="H56" s="23">
        <f>ROUND(E56-G56,2)</f>
        <v>0.11</v>
      </c>
    </row>
    <row r="57" spans="1:8" x14ac:dyDescent="0.3">
      <c r="A57" s="14" t="s">
        <v>44</v>
      </c>
      <c r="B57" s="14" t="s">
        <v>39</v>
      </c>
      <c r="C57" s="15">
        <v>17.899999999999999</v>
      </c>
      <c r="D57" s="14">
        <v>0.29659999999999997</v>
      </c>
      <c r="E57" s="23">
        <f>ROUND(C57*D57,2)</f>
        <v>5.31</v>
      </c>
      <c r="F57" s="16">
        <v>0</v>
      </c>
      <c r="G57" s="23">
        <f>ROUND(E57*F57,2)</f>
        <v>0</v>
      </c>
      <c r="H57" s="23">
        <f>ROUND(E57-G57,2)</f>
        <v>5.31</v>
      </c>
    </row>
    <row r="58" spans="1:8" x14ac:dyDescent="0.3">
      <c r="A58" s="13" t="s">
        <v>45</v>
      </c>
      <c r="C58" s="23"/>
      <c r="E58" s="23"/>
    </row>
    <row r="59" spans="1:8" x14ac:dyDescent="0.3">
      <c r="A59" s="14" t="s">
        <v>38</v>
      </c>
      <c r="B59" s="14" t="s">
        <v>19</v>
      </c>
      <c r="C59" s="15">
        <v>3.44</v>
      </c>
      <c r="D59" s="14">
        <v>3.4115000000000002</v>
      </c>
      <c r="E59" s="23">
        <f>ROUND(C59*D59,2)</f>
        <v>11.74</v>
      </c>
      <c r="F59" s="16">
        <v>0</v>
      </c>
      <c r="G59" s="23">
        <f>ROUND(E59*F59,2)</f>
        <v>0</v>
      </c>
      <c r="H59" s="23">
        <f>ROUND(E59-G59,2)</f>
        <v>11.74</v>
      </c>
    </row>
    <row r="60" spans="1:8" x14ac:dyDescent="0.3">
      <c r="A60" s="14" t="s">
        <v>134</v>
      </c>
      <c r="B60" s="14" t="s">
        <v>19</v>
      </c>
      <c r="C60" s="15">
        <v>3.44</v>
      </c>
      <c r="D60" s="14">
        <v>1.4244000000000001</v>
      </c>
      <c r="E60" s="23">
        <f>ROUND(C60*D60,2)</f>
        <v>4.9000000000000004</v>
      </c>
      <c r="F60" s="16">
        <v>0</v>
      </c>
      <c r="G60" s="23">
        <f>ROUND(E60*F60,2)</f>
        <v>0</v>
      </c>
      <c r="H60" s="23">
        <f>ROUND(E60-G60,2)</f>
        <v>4.9000000000000004</v>
      </c>
    </row>
    <row r="61" spans="1:8" x14ac:dyDescent="0.3">
      <c r="A61" s="14" t="s">
        <v>91</v>
      </c>
      <c r="B61" s="14" t="s">
        <v>19</v>
      </c>
      <c r="C61" s="15">
        <v>3.44</v>
      </c>
      <c r="D61" s="14">
        <v>0.2994</v>
      </c>
      <c r="E61" s="23">
        <f>ROUND(C61*D61,2)</f>
        <v>1.03</v>
      </c>
      <c r="F61" s="16">
        <v>0</v>
      </c>
      <c r="G61" s="23">
        <f>ROUND(E61*F61,2)</f>
        <v>0</v>
      </c>
      <c r="H61" s="23">
        <f>ROUND(E61-G61,2)</f>
        <v>1.03</v>
      </c>
    </row>
    <row r="62" spans="1:8" x14ac:dyDescent="0.3">
      <c r="A62" s="13" t="s">
        <v>47</v>
      </c>
      <c r="C62" s="23"/>
      <c r="E62" s="23"/>
    </row>
    <row r="63" spans="1:8" x14ac:dyDescent="0.3">
      <c r="A63" s="14" t="s">
        <v>42</v>
      </c>
      <c r="B63" s="14" t="s">
        <v>48</v>
      </c>
      <c r="C63" s="15">
        <v>7.03</v>
      </c>
      <c r="D63" s="14">
        <v>1</v>
      </c>
      <c r="E63" s="23">
        <f>ROUND(C63*D63,2)</f>
        <v>7.03</v>
      </c>
      <c r="F63" s="16">
        <v>0</v>
      </c>
      <c r="G63" s="23">
        <f>ROUND(E63*F63,2)</f>
        <v>0</v>
      </c>
      <c r="H63" s="23">
        <f t="shared" ref="H63:H69" si="3">ROUND(E63-G63,2)</f>
        <v>7.03</v>
      </c>
    </row>
    <row r="64" spans="1:8" x14ac:dyDescent="0.3">
      <c r="A64" s="14" t="s">
        <v>38</v>
      </c>
      <c r="B64" s="14" t="s">
        <v>48</v>
      </c>
      <c r="C64" s="15">
        <v>2.4700000000000002</v>
      </c>
      <c r="D64" s="14">
        <v>1</v>
      </c>
      <c r="E64" s="23">
        <f>ROUND(C64*D64,2)</f>
        <v>2.4700000000000002</v>
      </c>
      <c r="F64" s="16">
        <v>0</v>
      </c>
      <c r="G64" s="23">
        <f>ROUND(E64*F64,2)</f>
        <v>0</v>
      </c>
      <c r="H64" s="23">
        <f t="shared" si="3"/>
        <v>2.4700000000000002</v>
      </c>
    </row>
    <row r="65" spans="1:8" x14ac:dyDescent="0.3">
      <c r="A65" s="14" t="s">
        <v>134</v>
      </c>
      <c r="B65" s="14" t="s">
        <v>48</v>
      </c>
      <c r="C65" s="15">
        <v>4.7</v>
      </c>
      <c r="D65" s="14">
        <v>1</v>
      </c>
      <c r="E65" s="23">
        <f>ROUND(C65*D65,2)</f>
        <v>4.7</v>
      </c>
      <c r="F65" s="16">
        <v>0</v>
      </c>
      <c r="G65" s="23">
        <f>ROUND(E65*F65,2)</f>
        <v>0</v>
      </c>
      <c r="H65" s="23">
        <f t="shared" si="3"/>
        <v>4.7</v>
      </c>
    </row>
    <row r="66" spans="1:8" x14ac:dyDescent="0.3">
      <c r="A66" s="14" t="s">
        <v>91</v>
      </c>
      <c r="B66" s="14" t="s">
        <v>48</v>
      </c>
      <c r="C66" s="15">
        <v>0.42</v>
      </c>
      <c r="D66" s="14">
        <v>1</v>
      </c>
      <c r="E66" s="23">
        <f>ROUND(C66*D66,2)</f>
        <v>0.42</v>
      </c>
      <c r="F66" s="16">
        <v>0</v>
      </c>
      <c r="G66" s="23">
        <f>ROUND(E66*F66,2)</f>
        <v>0</v>
      </c>
      <c r="H66" s="23">
        <f t="shared" si="3"/>
        <v>0.42</v>
      </c>
    </row>
    <row r="67" spans="1:8" x14ac:dyDescent="0.3">
      <c r="A67" s="9" t="s">
        <v>49</v>
      </c>
      <c r="B67" s="9" t="s">
        <v>48</v>
      </c>
      <c r="C67" s="10">
        <v>21.18</v>
      </c>
      <c r="D67" s="9">
        <v>1</v>
      </c>
      <c r="E67" s="22">
        <f>ROUND(C67*D67,2)</f>
        <v>21.18</v>
      </c>
      <c r="F67" s="11">
        <v>0</v>
      </c>
      <c r="G67" s="22">
        <f>ROUND(E67*F67,2)</f>
        <v>0</v>
      </c>
      <c r="H67" s="22">
        <f t="shared" si="3"/>
        <v>21.18</v>
      </c>
    </row>
    <row r="68" spans="1:8" x14ac:dyDescent="0.3">
      <c r="A68" s="7" t="s">
        <v>50</v>
      </c>
      <c r="C68" s="23"/>
      <c r="E68" s="23">
        <f>SUM(E12:E67)</f>
        <v>454.05999999999989</v>
      </c>
      <c r="G68" s="12">
        <f>SUM(G12:G67)</f>
        <v>0</v>
      </c>
      <c r="H68" s="12">
        <f t="shared" si="3"/>
        <v>454.06</v>
      </c>
    </row>
    <row r="69" spans="1:8" x14ac:dyDescent="0.3">
      <c r="A69" s="7" t="s">
        <v>51</v>
      </c>
      <c r="C69" s="23"/>
      <c r="E69" s="23">
        <f>+E8-E68</f>
        <v>265.94000000000011</v>
      </c>
      <c r="G69" s="12">
        <f>+G8-G68</f>
        <v>0</v>
      </c>
      <c r="H69" s="12">
        <f t="shared" si="3"/>
        <v>265.94</v>
      </c>
    </row>
    <row r="70" spans="1:8" x14ac:dyDescent="0.3">
      <c r="A70" t="s">
        <v>12</v>
      </c>
      <c r="C70" s="23"/>
      <c r="E70" s="23"/>
    </row>
    <row r="71" spans="1:8" x14ac:dyDescent="0.3">
      <c r="A71" s="7" t="s">
        <v>52</v>
      </c>
      <c r="C71" s="23"/>
      <c r="E71" s="23"/>
    </row>
    <row r="72" spans="1:8" x14ac:dyDescent="0.3">
      <c r="A72" s="14" t="s">
        <v>42</v>
      </c>
      <c r="B72" s="14" t="s">
        <v>48</v>
      </c>
      <c r="C72" s="15">
        <v>18.850000000000001</v>
      </c>
      <c r="D72" s="14">
        <v>1</v>
      </c>
      <c r="E72" s="23">
        <f>ROUND(C72*D72,2)</f>
        <v>18.850000000000001</v>
      </c>
      <c r="F72" s="16">
        <v>0</v>
      </c>
      <c r="G72" s="23">
        <f>ROUND(E72*F72,2)</f>
        <v>0</v>
      </c>
      <c r="H72" s="23">
        <f t="shared" ref="H72:H78" si="4">ROUND(E72-G72,2)</f>
        <v>18.850000000000001</v>
      </c>
    </row>
    <row r="73" spans="1:8" x14ac:dyDescent="0.3">
      <c r="A73" s="14" t="s">
        <v>38</v>
      </c>
      <c r="B73" s="14" t="s">
        <v>48</v>
      </c>
      <c r="C73" s="15">
        <v>19.07</v>
      </c>
      <c r="D73" s="14">
        <v>1</v>
      </c>
      <c r="E73" s="23">
        <f>ROUND(C73*D73,2)</f>
        <v>19.07</v>
      </c>
      <c r="F73" s="16">
        <v>0</v>
      </c>
      <c r="G73" s="23">
        <f>ROUND(E73*F73,2)</f>
        <v>0</v>
      </c>
      <c r="H73" s="23">
        <f t="shared" si="4"/>
        <v>19.07</v>
      </c>
    </row>
    <row r="74" spans="1:8" x14ac:dyDescent="0.3">
      <c r="A74" s="14" t="s">
        <v>134</v>
      </c>
      <c r="B74" s="14" t="s">
        <v>48</v>
      </c>
      <c r="C74" s="15">
        <v>22.51</v>
      </c>
      <c r="D74" s="14">
        <v>1</v>
      </c>
      <c r="E74" s="23">
        <f>ROUND(C74*D74,2)</f>
        <v>22.51</v>
      </c>
      <c r="F74" s="16">
        <v>0</v>
      </c>
      <c r="G74" s="23">
        <f>ROUND(E74*F74,2)</f>
        <v>0</v>
      </c>
      <c r="H74" s="23">
        <f t="shared" si="4"/>
        <v>22.51</v>
      </c>
    </row>
    <row r="75" spans="1:8" x14ac:dyDescent="0.3">
      <c r="A75" s="9" t="s">
        <v>91</v>
      </c>
      <c r="B75" s="9" t="s">
        <v>48</v>
      </c>
      <c r="C75" s="10">
        <v>3.32</v>
      </c>
      <c r="D75" s="9">
        <v>1</v>
      </c>
      <c r="E75" s="22">
        <f>ROUND(C75*D75,2)</f>
        <v>3.32</v>
      </c>
      <c r="F75" s="11">
        <v>0</v>
      </c>
      <c r="G75" s="22">
        <f>ROUND(E75*F75,2)</f>
        <v>0</v>
      </c>
      <c r="H75" s="22">
        <f t="shared" si="4"/>
        <v>3.32</v>
      </c>
    </row>
    <row r="76" spans="1:8" x14ac:dyDescent="0.3">
      <c r="A76" s="7" t="s">
        <v>53</v>
      </c>
      <c r="C76" s="23"/>
      <c r="E76" s="23">
        <f>SUM(E72:E75)</f>
        <v>63.750000000000007</v>
      </c>
      <c r="G76" s="12">
        <f>SUM(G72:G75)</f>
        <v>0</v>
      </c>
      <c r="H76" s="12">
        <f t="shared" si="4"/>
        <v>63.75</v>
      </c>
    </row>
    <row r="77" spans="1:8" x14ac:dyDescent="0.3">
      <c r="A77" s="7" t="s">
        <v>54</v>
      </c>
      <c r="C77" s="23"/>
      <c r="E77" s="23">
        <f>+E68+E76</f>
        <v>517.80999999999995</v>
      </c>
      <c r="G77" s="12">
        <f>+G68+G76</f>
        <v>0</v>
      </c>
      <c r="H77" s="12">
        <f t="shared" si="4"/>
        <v>517.80999999999995</v>
      </c>
    </row>
    <row r="78" spans="1:8" x14ac:dyDescent="0.3">
      <c r="A78" s="7" t="s">
        <v>55</v>
      </c>
      <c r="C78" s="23"/>
      <c r="E78" s="23">
        <f>+E8-E77</f>
        <v>202.19000000000005</v>
      </c>
      <c r="G78" s="12">
        <f>+G8-G77</f>
        <v>0</v>
      </c>
      <c r="H78" s="12">
        <f t="shared" si="4"/>
        <v>202.19</v>
      </c>
    </row>
    <row r="79" spans="1:8" x14ac:dyDescent="0.3">
      <c r="A79" t="s">
        <v>120</v>
      </c>
      <c r="C79" s="23"/>
      <c r="E79" s="23"/>
    </row>
    <row r="80" spans="1:8" x14ac:dyDescent="0.3">
      <c r="A80" t="s">
        <v>425</v>
      </c>
      <c r="C80" s="23"/>
      <c r="E80" s="23"/>
    </row>
    <row r="81" spans="1:5" x14ac:dyDescent="0.3">
      <c r="C81" s="23"/>
      <c r="E81" s="23"/>
    </row>
    <row r="82" spans="1:5" x14ac:dyDescent="0.3">
      <c r="A82" s="7" t="s">
        <v>121</v>
      </c>
      <c r="C82" s="23"/>
      <c r="E82" s="23"/>
    </row>
    <row r="83" spans="1:5" x14ac:dyDescent="0.3">
      <c r="A83" s="7" t="s">
        <v>122</v>
      </c>
      <c r="C83" s="23"/>
      <c r="E83" s="23"/>
    </row>
    <row r="98" spans="1:8" x14ac:dyDescent="0.3">
      <c r="A98" t="str" cm="1">
        <f t="array" aca="1" ref="A98" ca="1">MID(CELL("filename",A1),FIND("]",CELL("filename",A1))+1,256)</f>
        <v>soy8</v>
      </c>
    </row>
    <row r="99" spans="1:8" x14ac:dyDescent="0.3">
      <c r="A99" s="7" t="s">
        <v>50</v>
      </c>
      <c r="E99" s="25">
        <f>VLOOKUP(A99,$A$1:$H$98,5,FALSE)</f>
        <v>454.05999999999989</v>
      </c>
    </row>
    <row r="100" spans="1:8" x14ac:dyDescent="0.3">
      <c r="A100" s="7" t="s">
        <v>293</v>
      </c>
      <c r="E100" s="25">
        <f>VLOOKUP(A100,$A$1:$H$98,5,FALSE)</f>
        <v>63.750000000000007</v>
      </c>
    </row>
    <row r="101" spans="1:8" x14ac:dyDescent="0.3">
      <c r="A101" s="7" t="s">
        <v>294</v>
      </c>
      <c r="E101" s="25">
        <f t="shared" ref="E101:E102" si="5">VLOOKUP(A101,$A$1:$H$98,5,FALSE)</f>
        <v>517.80999999999995</v>
      </c>
    </row>
    <row r="102" spans="1:8" x14ac:dyDescent="0.3">
      <c r="A102" s="7" t="s">
        <v>55</v>
      </c>
      <c r="E102" s="25">
        <f t="shared" si="5"/>
        <v>202.19000000000005</v>
      </c>
    </row>
    <row r="104" spans="1:8" x14ac:dyDescent="0.3">
      <c r="A104" s="21" t="s">
        <v>255</v>
      </c>
    </row>
    <row r="105" spans="1:8" x14ac:dyDescent="0.3">
      <c r="A105" s="25">
        <f>E102</f>
        <v>202.19000000000005</v>
      </c>
      <c r="B105" s="25">
        <f ca="1">C105-Calculator!$B$16</f>
        <v>11.099999999999998</v>
      </c>
      <c r="C105" s="25">
        <f ca="1">D105-Calculator!$B$16</f>
        <v>11.399999999999999</v>
      </c>
      <c r="D105" s="25">
        <f ca="1">E105-Calculator!$B$16</f>
        <v>11.7</v>
      </c>
      <c r="E105" s="25" cm="1">
        <f t="array" aca="1" ref="E105" ca="1">IF(MID(CELL("filename",A1),FIND("]",CELL("filename",A1))+1,256)=Calculator!AR2,Calculator!B15,C7)</f>
        <v>12</v>
      </c>
      <c r="F105" s="25">
        <f ca="1">E105+Calculator!$B$16</f>
        <v>12.3</v>
      </c>
      <c r="G105" s="25">
        <f ca="1">F105+Calculator!$B$16</f>
        <v>12.600000000000001</v>
      </c>
      <c r="H105" s="25">
        <f ca="1">G105+Calculator!$B$16</f>
        <v>12.900000000000002</v>
      </c>
    </row>
    <row r="106" spans="1:8" x14ac:dyDescent="0.3">
      <c r="A106">
        <f ca="1">A107-Calculator!$B$12</f>
        <v>45</v>
      </c>
      <c r="B106">
        <f t="dataTable" ref="B106:H112" dt2D="1" dtr="1" r1="C7" r2="D7" ca="1"/>
        <v>-18.309999999999945</v>
      </c>
      <c r="C106">
        <v>-45.309999999999945</v>
      </c>
      <c r="D106">
        <v>-58.809999999999945</v>
      </c>
      <c r="E106">
        <v>-58.809999999999945</v>
      </c>
      <c r="F106">
        <v>-45.309999999999945</v>
      </c>
      <c r="G106">
        <v>-18.309999999999945</v>
      </c>
      <c r="H106">
        <v>22.190000000000055</v>
      </c>
    </row>
    <row r="107" spans="1:8" x14ac:dyDescent="0.3">
      <c r="A107">
        <f ca="1">A108-Calculator!$B$12</f>
        <v>50</v>
      </c>
      <c r="B107">
        <v>-129.30999999999995</v>
      </c>
      <c r="C107">
        <v>-150.30999999999995</v>
      </c>
      <c r="D107">
        <v>-160.80999999999995</v>
      </c>
      <c r="E107">
        <v>-160.80999999999995</v>
      </c>
      <c r="F107">
        <v>-150.30999999999995</v>
      </c>
      <c r="G107">
        <v>-129.30999999999995</v>
      </c>
      <c r="H107">
        <v>-97.809999999999945</v>
      </c>
    </row>
    <row r="108" spans="1:8" x14ac:dyDescent="0.3">
      <c r="A108">
        <f ca="1">A109-Calculator!$B$12</f>
        <v>55</v>
      </c>
      <c r="B108">
        <v>-184.80999999999995</v>
      </c>
      <c r="C108">
        <v>-202.80999999999995</v>
      </c>
      <c r="D108">
        <v>-211.80999999999995</v>
      </c>
      <c r="E108">
        <v>-211.80999999999995</v>
      </c>
      <c r="F108">
        <v>-202.80999999999995</v>
      </c>
      <c r="G108">
        <v>-184.80999999999995</v>
      </c>
      <c r="H108">
        <v>-157.80999999999995</v>
      </c>
    </row>
    <row r="109" spans="1:8" x14ac:dyDescent="0.3">
      <c r="A109" cm="1">
        <f t="array" aca="1" ref="A109" ca="1">IF(MID(CELL("filename",A1),FIND("]",CELL("filename",A1))+1,256)=Calculator!AR2,Calculator!B11,D7)</f>
        <v>60</v>
      </c>
      <c r="B109">
        <v>-184.80999999999995</v>
      </c>
      <c r="C109">
        <v>-202.80999999999995</v>
      </c>
      <c r="D109">
        <v>-211.80999999999995</v>
      </c>
      <c r="E109">
        <v>-211.80999999999995</v>
      </c>
      <c r="F109">
        <v>-202.80999999999995</v>
      </c>
      <c r="G109">
        <v>-184.80999999999995</v>
      </c>
      <c r="H109">
        <v>-157.80999999999995</v>
      </c>
    </row>
    <row r="110" spans="1:8" x14ac:dyDescent="0.3">
      <c r="A110">
        <f ca="1">A109+Calculator!$B$12</f>
        <v>65</v>
      </c>
      <c r="B110">
        <v>-129.30999999999995</v>
      </c>
      <c r="C110">
        <v>-150.30999999999995</v>
      </c>
      <c r="D110">
        <v>-160.80999999999995</v>
      </c>
      <c r="E110">
        <v>-160.80999999999995</v>
      </c>
      <c r="F110">
        <v>-150.30999999999995</v>
      </c>
      <c r="G110">
        <v>-129.30999999999995</v>
      </c>
      <c r="H110">
        <v>-97.809999999999945</v>
      </c>
    </row>
    <row r="111" spans="1:8" x14ac:dyDescent="0.3">
      <c r="A111">
        <f ca="1">A110+Calculator!$B$12</f>
        <v>70</v>
      </c>
      <c r="B111">
        <v>-18.309999999999945</v>
      </c>
      <c r="C111">
        <v>-45.309999999999945</v>
      </c>
      <c r="D111">
        <v>-58.809999999999945</v>
      </c>
      <c r="E111">
        <v>-58.809999999999945</v>
      </c>
      <c r="F111">
        <v>-45.309999999999945</v>
      </c>
      <c r="G111">
        <v>-18.309999999999945</v>
      </c>
      <c r="H111">
        <v>22.190000000000055</v>
      </c>
    </row>
    <row r="112" spans="1:8" x14ac:dyDescent="0.3">
      <c r="A112">
        <f ca="1">A111+Calculator!$B$12</f>
        <v>75</v>
      </c>
      <c r="B112">
        <v>148.19000000000005</v>
      </c>
      <c r="C112">
        <v>112.19000000000005</v>
      </c>
      <c r="D112">
        <v>94.190000000000055</v>
      </c>
      <c r="E112">
        <v>94.190000000000055</v>
      </c>
      <c r="F112">
        <v>112.19000000000005</v>
      </c>
      <c r="G112">
        <v>148.19000000000005</v>
      </c>
      <c r="H112">
        <v>202.19000000000005</v>
      </c>
    </row>
    <row r="115" spans="1:8" x14ac:dyDescent="0.3">
      <c r="A115" s="21" t="s">
        <v>256</v>
      </c>
    </row>
    <row r="116" spans="1:8" x14ac:dyDescent="0.3">
      <c r="A116" s="25">
        <f>E102</f>
        <v>202.19000000000005</v>
      </c>
      <c r="B116" s="25">
        <f ca="1">C116-Calculator!$B$29</f>
        <v>11.700000000000001</v>
      </c>
      <c r="C116" s="25">
        <f ca="1">D116-Calculator!$B$29</f>
        <v>11.8</v>
      </c>
      <c r="D116" s="25">
        <f ca="1">E116-Calculator!$B$29</f>
        <v>11.9</v>
      </c>
      <c r="E116" s="25" cm="1">
        <f t="array" aca="1" ref="E116" ca="1">IF(MID(CELL("filename",A1),FIND("]",CELL("filename",A1))+1,256)=Calculator!AS2,Calculator!B28,C7)</f>
        <v>12</v>
      </c>
      <c r="F116" s="25">
        <f ca="1">E116+Calculator!$B$29</f>
        <v>12.1</v>
      </c>
      <c r="G116" s="25">
        <f ca="1">F116+Calculator!$B$29</f>
        <v>12.2</v>
      </c>
      <c r="H116" s="25">
        <f ca="1">G116+Calculator!$B$29</f>
        <v>12.299999999999999</v>
      </c>
    </row>
    <row r="117" spans="1:8" x14ac:dyDescent="0.3">
      <c r="A117">
        <f ca="1">A118-Calculator!$B$25</f>
        <v>45</v>
      </c>
      <c r="B117">
        <f t="dataTable" ref="B117:H123" dt2D="1" dtr="1" r1="C7" r2="D7" ca="1"/>
        <v>8.6900000000000546</v>
      </c>
      <c r="C117">
        <v>-0.30999999999994543</v>
      </c>
      <c r="D117">
        <v>-4.8099999999999454</v>
      </c>
      <c r="E117">
        <v>-4.8099999999999454</v>
      </c>
      <c r="F117">
        <v>-0.30999999999994543</v>
      </c>
      <c r="G117">
        <v>8.6900000000000546</v>
      </c>
      <c r="H117">
        <v>22.190000000000055</v>
      </c>
    </row>
    <row r="118" spans="1:8" x14ac:dyDescent="0.3">
      <c r="A118">
        <f ca="1">A119-Calculator!$B$25</f>
        <v>50</v>
      </c>
      <c r="B118">
        <v>-108.30999999999995</v>
      </c>
      <c r="C118">
        <v>-115.30999999999995</v>
      </c>
      <c r="D118">
        <v>-118.80999999999995</v>
      </c>
      <c r="E118">
        <v>-118.80999999999995</v>
      </c>
      <c r="F118">
        <v>-115.30999999999995</v>
      </c>
      <c r="G118">
        <v>-108.30999999999995</v>
      </c>
      <c r="H118">
        <v>-97.809999999999945</v>
      </c>
    </row>
    <row r="119" spans="1:8" x14ac:dyDescent="0.3">
      <c r="A119">
        <f ca="1">A120-Calculator!$B$25</f>
        <v>55</v>
      </c>
      <c r="B119">
        <v>-166.80999999999995</v>
      </c>
      <c r="C119">
        <v>-172.80999999999995</v>
      </c>
      <c r="D119">
        <v>-175.80999999999995</v>
      </c>
      <c r="E119">
        <v>-175.80999999999995</v>
      </c>
      <c r="F119">
        <v>-172.80999999999995</v>
      </c>
      <c r="G119">
        <v>-166.80999999999995</v>
      </c>
      <c r="H119">
        <v>-157.80999999999995</v>
      </c>
    </row>
    <row r="120" spans="1:8" x14ac:dyDescent="0.3">
      <c r="A120" cm="1">
        <f t="array" aca="1" ref="A120" ca="1">IF(MID(CELL("filename",A1),FIND("]",CELL("filename",A1))+1,256)=Calculator!AS2,Calculator!B24,D7)</f>
        <v>60</v>
      </c>
      <c r="B120">
        <v>-166.80999999999995</v>
      </c>
      <c r="C120">
        <v>-172.80999999999995</v>
      </c>
      <c r="D120">
        <v>-175.80999999999995</v>
      </c>
      <c r="E120">
        <v>-175.80999999999995</v>
      </c>
      <c r="F120">
        <v>-172.80999999999995</v>
      </c>
      <c r="G120">
        <v>-166.80999999999995</v>
      </c>
      <c r="H120">
        <v>-157.80999999999995</v>
      </c>
    </row>
    <row r="121" spans="1:8" x14ac:dyDescent="0.3">
      <c r="A121">
        <f ca="1">A120+Calculator!$B$25</f>
        <v>65</v>
      </c>
      <c r="B121">
        <v>-108.30999999999995</v>
      </c>
      <c r="C121">
        <v>-115.30999999999995</v>
      </c>
      <c r="D121">
        <v>-118.80999999999995</v>
      </c>
      <c r="E121">
        <v>-118.80999999999995</v>
      </c>
      <c r="F121">
        <v>-115.30999999999995</v>
      </c>
      <c r="G121">
        <v>-108.30999999999995</v>
      </c>
      <c r="H121">
        <v>-97.809999999999945</v>
      </c>
    </row>
    <row r="122" spans="1:8" x14ac:dyDescent="0.3">
      <c r="A122">
        <f ca="1">A121+Calculator!$B$25</f>
        <v>70</v>
      </c>
      <c r="B122">
        <v>8.6900000000000546</v>
      </c>
      <c r="C122">
        <v>-0.30999999999994543</v>
      </c>
      <c r="D122">
        <v>-4.8099999999999454</v>
      </c>
      <c r="E122">
        <v>-4.8099999999999454</v>
      </c>
      <c r="F122">
        <v>-0.30999999999994543</v>
      </c>
      <c r="G122">
        <v>8.6900000000000546</v>
      </c>
      <c r="H122">
        <v>22.190000000000055</v>
      </c>
    </row>
    <row r="123" spans="1:8" x14ac:dyDescent="0.3">
      <c r="A123">
        <f ca="1">A122+Calculator!$B$25</f>
        <v>75</v>
      </c>
      <c r="B123">
        <v>184.19000000000005</v>
      </c>
      <c r="C123">
        <v>172.19000000000005</v>
      </c>
      <c r="D123">
        <v>166.19000000000005</v>
      </c>
      <c r="E123">
        <v>166.19000000000005</v>
      </c>
      <c r="F123">
        <v>172.19000000000005</v>
      </c>
      <c r="G123">
        <v>184.19000000000005</v>
      </c>
      <c r="H123">
        <v>202.19000000000005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93E1C-2704-4FF0-BB4E-6721A8893EBE}">
  <dimension ref="A1:H123"/>
  <sheetViews>
    <sheetView topLeftCell="A106" workbookViewId="0">
      <selection activeCell="A116" sqref="A116:H123"/>
    </sheetView>
  </sheetViews>
  <sheetFormatPr defaultRowHeight="14.4" x14ac:dyDescent="0.3"/>
  <cols>
    <col min="1" max="1" width="25.6640625" customWidth="1"/>
  </cols>
  <sheetData>
    <row r="1" spans="1:8" x14ac:dyDescent="0.3">
      <c r="A1" s="80" t="s">
        <v>218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398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460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10</v>
      </c>
      <c r="B7" s="9" t="s">
        <v>124</v>
      </c>
      <c r="C7" s="28">
        <f>IF(Calculator!B7="Soybeans",Calculator!B15,IF(Calculator!B20="Soybeans",Calculator!B28,13.66))</f>
        <v>12</v>
      </c>
      <c r="D7" s="29">
        <f>IF(Calculator!B7="Soybeans",Calculator!B11,IF(Calculator!B20="Soybeans",Calculator!B24,42))</f>
        <v>60</v>
      </c>
      <c r="E7" s="22">
        <f>ROUND(C7*D7,2)</f>
        <v>720</v>
      </c>
      <c r="F7" s="11">
        <v>0</v>
      </c>
      <c r="G7" s="22">
        <f>ROUND(E7*F7,2)</f>
        <v>0</v>
      </c>
      <c r="H7" s="22">
        <f>ROUND(E7-G7,2)</f>
        <v>720</v>
      </c>
    </row>
    <row r="8" spans="1:8" x14ac:dyDescent="0.3">
      <c r="A8" s="7" t="s">
        <v>11</v>
      </c>
      <c r="C8" s="23"/>
      <c r="E8" s="23">
        <f>SUM(E7:E7)</f>
        <v>720</v>
      </c>
      <c r="G8" s="12">
        <f>SUM(G7:G7)</f>
        <v>0</v>
      </c>
      <c r="H8" s="12">
        <f>ROUND(E8-G8,2)</f>
        <v>720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5</v>
      </c>
      <c r="E12" s="23">
        <f>ROUND(C12*D12,2)</f>
        <v>40.549999999999997</v>
      </c>
      <c r="F12" s="16">
        <v>0</v>
      </c>
      <c r="G12" s="23">
        <f>ROUND(E12*F12,2)</f>
        <v>0</v>
      </c>
      <c r="H12" s="23">
        <f>ROUND(E12-G12,2)</f>
        <v>40.549999999999997</v>
      </c>
    </row>
    <row r="13" spans="1:8" x14ac:dyDescent="0.3">
      <c r="A13" s="13" t="s">
        <v>17</v>
      </c>
      <c r="C13" s="23"/>
      <c r="E13" s="23"/>
    </row>
    <row r="14" spans="1:8" x14ac:dyDescent="0.3">
      <c r="A14" s="14" t="s">
        <v>136</v>
      </c>
      <c r="B14" s="14" t="s">
        <v>18</v>
      </c>
      <c r="C14" s="15">
        <v>0.33</v>
      </c>
      <c r="D14" s="14">
        <v>16</v>
      </c>
      <c r="E14" s="23">
        <f>ROUND(C14*D14,2)</f>
        <v>5.28</v>
      </c>
      <c r="F14" s="16">
        <v>0</v>
      </c>
      <c r="G14" s="23">
        <f>ROUND(E14*F14,2)</f>
        <v>0</v>
      </c>
      <c r="H14" s="23">
        <f>ROUND(E14-G14,2)</f>
        <v>5.28</v>
      </c>
    </row>
    <row r="15" spans="1:8" x14ac:dyDescent="0.3">
      <c r="A15" s="14" t="s">
        <v>137</v>
      </c>
      <c r="B15" s="14" t="s">
        <v>19</v>
      </c>
      <c r="C15" s="15">
        <v>8.61</v>
      </c>
      <c r="D15" s="14">
        <v>0.6</v>
      </c>
      <c r="E15" s="23">
        <f>ROUND(C15*D15,2)</f>
        <v>5.17</v>
      </c>
      <c r="F15" s="16">
        <v>0</v>
      </c>
      <c r="G15" s="23">
        <f>ROUND(E15*F15,2)</f>
        <v>0</v>
      </c>
      <c r="H15" s="23">
        <f>ROUND(E15-G15,2)</f>
        <v>5.17</v>
      </c>
    </row>
    <row r="16" spans="1:8" x14ac:dyDescent="0.3">
      <c r="A16" s="13" t="s">
        <v>20</v>
      </c>
      <c r="C16" s="23"/>
      <c r="E16" s="23"/>
    </row>
    <row r="17" spans="1:8" x14ac:dyDescent="0.3">
      <c r="A17" s="14" t="s">
        <v>125</v>
      </c>
      <c r="B17" s="14" t="s">
        <v>21</v>
      </c>
      <c r="C17" s="15">
        <v>39.25</v>
      </c>
      <c r="D17" s="14">
        <v>0.87</v>
      </c>
      <c r="E17" s="23">
        <f>ROUND(C17*D17,2)</f>
        <v>34.15</v>
      </c>
      <c r="F17" s="16">
        <v>0</v>
      </c>
      <c r="G17" s="23">
        <f>ROUND(E17*F17,2)</f>
        <v>0</v>
      </c>
      <c r="H17" s="23">
        <f>ROUND(E17-G17,2)</f>
        <v>34.15</v>
      </c>
    </row>
    <row r="18" spans="1:8" x14ac:dyDescent="0.3">
      <c r="A18" s="14" t="s">
        <v>22</v>
      </c>
      <c r="B18" s="14" t="s">
        <v>21</v>
      </c>
      <c r="C18" s="15">
        <v>36.200000000000003</v>
      </c>
      <c r="D18" s="14">
        <v>1.33</v>
      </c>
      <c r="E18" s="23">
        <f>ROUND(C18*D18,2)</f>
        <v>48.15</v>
      </c>
      <c r="F18" s="16">
        <v>0</v>
      </c>
      <c r="G18" s="23">
        <f>ROUND(E18*F18,2)</f>
        <v>0</v>
      </c>
      <c r="H18" s="23">
        <f>ROUND(E18-G18,2)</f>
        <v>48.15</v>
      </c>
    </row>
    <row r="19" spans="1:8" x14ac:dyDescent="0.3">
      <c r="A19" s="13" t="s">
        <v>23</v>
      </c>
      <c r="C19" s="23"/>
      <c r="E19" s="23"/>
    </row>
    <row r="20" spans="1:8" x14ac:dyDescent="0.3">
      <c r="A20" s="14" t="s">
        <v>324</v>
      </c>
      <c r="B20" s="14" t="s">
        <v>18</v>
      </c>
      <c r="C20" s="15">
        <v>7.63</v>
      </c>
      <c r="D20" s="14">
        <v>1.6</v>
      </c>
      <c r="E20" s="23">
        <f>ROUND(C20*D20,2)</f>
        <v>12.21</v>
      </c>
      <c r="F20" s="16">
        <v>0</v>
      </c>
      <c r="G20" s="23">
        <f>ROUND(E20*F20,2)</f>
        <v>0</v>
      </c>
      <c r="H20" s="23">
        <f>ROUND(E20-G20,2)</f>
        <v>12.21</v>
      </c>
    </row>
    <row r="21" spans="1:8" x14ac:dyDescent="0.3">
      <c r="A21" s="14" t="s">
        <v>326</v>
      </c>
      <c r="B21" s="14" t="s">
        <v>18</v>
      </c>
      <c r="C21" s="15">
        <v>6.09</v>
      </c>
      <c r="D21" s="14">
        <v>13.7</v>
      </c>
      <c r="E21" s="23">
        <f>ROUND(C21*D21,2)</f>
        <v>83.43</v>
      </c>
      <c r="F21" s="16">
        <v>0</v>
      </c>
      <c r="G21" s="23">
        <f>ROUND(E21*F21,2)</f>
        <v>0</v>
      </c>
      <c r="H21" s="23">
        <f>ROUND(E21-G21,2)</f>
        <v>83.43</v>
      </c>
    </row>
    <row r="22" spans="1:8" x14ac:dyDescent="0.3">
      <c r="A22" s="13" t="s">
        <v>24</v>
      </c>
      <c r="C22" s="23"/>
      <c r="E22" s="23"/>
    </row>
    <row r="23" spans="1:8" x14ac:dyDescent="0.3">
      <c r="A23" s="14" t="s">
        <v>25</v>
      </c>
      <c r="B23" s="14" t="s">
        <v>18</v>
      </c>
      <c r="C23" s="15">
        <v>0.25</v>
      </c>
      <c r="D23" s="14">
        <v>96</v>
      </c>
      <c r="E23" s="23">
        <f t="shared" ref="E23:E31" si="0">ROUND(C23*D23,2)</f>
        <v>24</v>
      </c>
      <c r="F23" s="16">
        <v>0</v>
      </c>
      <c r="G23" s="23">
        <f t="shared" ref="G23:G31" si="1">ROUND(E23*F23,2)</f>
        <v>0</v>
      </c>
      <c r="H23" s="23">
        <f t="shared" ref="H23:H31" si="2">ROUND(E23-G23,2)</f>
        <v>24</v>
      </c>
    </row>
    <row r="24" spans="1:8" x14ac:dyDescent="0.3">
      <c r="A24" s="14" t="s">
        <v>138</v>
      </c>
      <c r="B24" s="14" t="s">
        <v>26</v>
      </c>
      <c r="C24" s="15">
        <v>2.72</v>
      </c>
      <c r="D24" s="14">
        <v>2</v>
      </c>
      <c r="E24" s="23">
        <f t="shared" si="0"/>
        <v>5.44</v>
      </c>
      <c r="F24" s="16">
        <v>0</v>
      </c>
      <c r="G24" s="23">
        <f t="shared" si="1"/>
        <v>0</v>
      </c>
      <c r="H24" s="23">
        <f t="shared" si="2"/>
        <v>5.44</v>
      </c>
    </row>
    <row r="25" spans="1:8" x14ac:dyDescent="0.3">
      <c r="A25" s="14" t="s">
        <v>104</v>
      </c>
      <c r="B25" s="14" t="s">
        <v>26</v>
      </c>
      <c r="C25" s="15">
        <v>15.01</v>
      </c>
      <c r="D25" s="14">
        <v>1</v>
      </c>
      <c r="E25" s="23">
        <f t="shared" si="0"/>
        <v>15.01</v>
      </c>
      <c r="F25" s="16">
        <v>0</v>
      </c>
      <c r="G25" s="23">
        <f t="shared" si="1"/>
        <v>0</v>
      </c>
      <c r="H25" s="23">
        <f t="shared" si="2"/>
        <v>15.01</v>
      </c>
    </row>
    <row r="26" spans="1:8" x14ac:dyDescent="0.3">
      <c r="A26" s="14" t="s">
        <v>139</v>
      </c>
      <c r="B26" s="14" t="s">
        <v>18</v>
      </c>
      <c r="C26" s="15">
        <v>3.06</v>
      </c>
      <c r="D26" s="14">
        <v>2</v>
      </c>
      <c r="E26" s="23">
        <f t="shared" si="0"/>
        <v>6.12</v>
      </c>
      <c r="F26" s="16">
        <v>0</v>
      </c>
      <c r="G26" s="23">
        <f t="shared" si="1"/>
        <v>0</v>
      </c>
      <c r="H26" s="23">
        <f t="shared" si="2"/>
        <v>6.12</v>
      </c>
    </row>
    <row r="27" spans="1:8" x14ac:dyDescent="0.3">
      <c r="A27" s="14" t="s">
        <v>140</v>
      </c>
      <c r="B27" s="14" t="s">
        <v>26</v>
      </c>
      <c r="C27" s="15">
        <v>12</v>
      </c>
      <c r="D27" s="14">
        <v>2</v>
      </c>
      <c r="E27" s="23">
        <f t="shared" si="0"/>
        <v>24</v>
      </c>
      <c r="F27" s="16">
        <v>0</v>
      </c>
      <c r="G27" s="23">
        <f t="shared" si="1"/>
        <v>0</v>
      </c>
      <c r="H27" s="23">
        <f t="shared" si="2"/>
        <v>24</v>
      </c>
    </row>
    <row r="28" spans="1:8" x14ac:dyDescent="0.3">
      <c r="A28" s="14" t="s">
        <v>105</v>
      </c>
      <c r="B28" s="14" t="s">
        <v>18</v>
      </c>
      <c r="C28" s="15">
        <v>0.33</v>
      </c>
      <c r="D28" s="14">
        <v>48</v>
      </c>
      <c r="E28" s="23">
        <f t="shared" si="0"/>
        <v>15.84</v>
      </c>
      <c r="F28" s="16">
        <v>0</v>
      </c>
      <c r="G28" s="23">
        <f t="shared" si="1"/>
        <v>0</v>
      </c>
      <c r="H28" s="23">
        <f t="shared" si="2"/>
        <v>15.84</v>
      </c>
    </row>
    <row r="29" spans="1:8" x14ac:dyDescent="0.3">
      <c r="A29" s="14" t="s">
        <v>390</v>
      </c>
      <c r="B29" s="14" t="s">
        <v>18</v>
      </c>
      <c r="C29" s="15">
        <v>0.8</v>
      </c>
      <c r="D29" s="14">
        <v>12.8</v>
      </c>
      <c r="E29" s="23">
        <f t="shared" si="0"/>
        <v>10.24</v>
      </c>
      <c r="F29" s="16">
        <v>0</v>
      </c>
      <c r="G29" s="23">
        <f t="shared" si="1"/>
        <v>0</v>
      </c>
      <c r="H29" s="23">
        <f t="shared" si="2"/>
        <v>10.24</v>
      </c>
    </row>
    <row r="30" spans="1:8" x14ac:dyDescent="0.3">
      <c r="A30" s="14" t="s">
        <v>74</v>
      </c>
      <c r="B30" s="14" t="s">
        <v>26</v>
      </c>
      <c r="C30" s="15">
        <v>10.75</v>
      </c>
      <c r="D30" s="14">
        <v>1</v>
      </c>
      <c r="E30" s="23">
        <f t="shared" si="0"/>
        <v>10.75</v>
      </c>
      <c r="F30" s="16">
        <v>0</v>
      </c>
      <c r="G30" s="23">
        <f t="shared" si="1"/>
        <v>0</v>
      </c>
      <c r="H30" s="23">
        <f t="shared" si="2"/>
        <v>10.75</v>
      </c>
    </row>
    <row r="31" spans="1:8" x14ac:dyDescent="0.3">
      <c r="A31" s="14" t="s">
        <v>422</v>
      </c>
      <c r="B31" s="14" t="s">
        <v>18</v>
      </c>
      <c r="C31" s="15">
        <v>8.76</v>
      </c>
      <c r="D31" s="14">
        <v>1.5</v>
      </c>
      <c r="E31" s="23">
        <f t="shared" si="0"/>
        <v>13.14</v>
      </c>
      <c r="F31" s="16">
        <v>0</v>
      </c>
      <c r="G31" s="23">
        <f t="shared" si="1"/>
        <v>0</v>
      </c>
      <c r="H31" s="23">
        <f t="shared" si="2"/>
        <v>13.14</v>
      </c>
    </row>
    <row r="32" spans="1:8" x14ac:dyDescent="0.3">
      <c r="A32" s="13" t="s">
        <v>27</v>
      </c>
      <c r="C32" s="23"/>
      <c r="E32" s="23"/>
    </row>
    <row r="33" spans="1:8" x14ac:dyDescent="0.3">
      <c r="A33" s="14" t="s">
        <v>141</v>
      </c>
      <c r="B33" s="14" t="s">
        <v>29</v>
      </c>
      <c r="C33" s="15">
        <v>8.25</v>
      </c>
      <c r="D33" s="14">
        <v>0.75</v>
      </c>
      <c r="E33" s="23">
        <f>ROUND(C33*D33,2)</f>
        <v>6.19</v>
      </c>
      <c r="F33" s="16">
        <v>0</v>
      </c>
      <c r="G33" s="23">
        <f>ROUND(E33*F33,2)</f>
        <v>0</v>
      </c>
      <c r="H33" s="23">
        <f>ROUND(E33-G33,2)</f>
        <v>6.19</v>
      </c>
    </row>
    <row r="34" spans="1:8" x14ac:dyDescent="0.3">
      <c r="A34" s="14" t="s">
        <v>142</v>
      </c>
      <c r="B34" s="14" t="s">
        <v>48</v>
      </c>
      <c r="C34" s="15">
        <v>8</v>
      </c>
      <c r="D34" s="14">
        <v>1</v>
      </c>
      <c r="E34" s="23">
        <f>ROUND(C34*D34,2)</f>
        <v>8</v>
      </c>
      <c r="F34" s="16">
        <v>0</v>
      </c>
      <c r="G34" s="23">
        <f>ROUND(E34*F34,2)</f>
        <v>0</v>
      </c>
      <c r="H34" s="23">
        <f>ROUND(E34-G34,2)</f>
        <v>8</v>
      </c>
    </row>
    <row r="35" spans="1:8" x14ac:dyDescent="0.3">
      <c r="A35" s="13" t="s">
        <v>30</v>
      </c>
      <c r="C35" s="23"/>
      <c r="E35" s="23"/>
    </row>
    <row r="36" spans="1:8" x14ac:dyDescent="0.3">
      <c r="A36" s="14" t="s">
        <v>31</v>
      </c>
      <c r="B36" s="14" t="s">
        <v>32</v>
      </c>
      <c r="C36" s="15">
        <v>0.24</v>
      </c>
      <c r="D36" s="14">
        <v>33</v>
      </c>
      <c r="E36" s="23">
        <f>ROUND(C36*D36,2)</f>
        <v>7.92</v>
      </c>
      <c r="F36" s="16">
        <v>0</v>
      </c>
      <c r="G36" s="23">
        <f>ROUND(E36*F36,2)</f>
        <v>0</v>
      </c>
      <c r="H36" s="23">
        <f>ROUND(E36-G36,2)</f>
        <v>7.92</v>
      </c>
    </row>
    <row r="37" spans="1:8" x14ac:dyDescent="0.3">
      <c r="A37" s="13" t="s">
        <v>33</v>
      </c>
      <c r="C37" s="23"/>
      <c r="E37" s="23"/>
    </row>
    <row r="38" spans="1:8" x14ac:dyDescent="0.3">
      <c r="A38" s="14" t="s">
        <v>143</v>
      </c>
      <c r="B38" s="14" t="s">
        <v>29</v>
      </c>
      <c r="C38" s="15">
        <v>1.1499999999999999</v>
      </c>
      <c r="D38" s="14">
        <v>50</v>
      </c>
      <c r="E38" s="23">
        <f>ROUND(C38*D38,2)</f>
        <v>57.5</v>
      </c>
      <c r="F38" s="16">
        <v>0</v>
      </c>
      <c r="G38" s="23">
        <f>ROUND(E38*F38,2)</f>
        <v>0</v>
      </c>
      <c r="H38" s="23">
        <f>ROUND(E38-G38,2)</f>
        <v>57.5</v>
      </c>
    </row>
    <row r="39" spans="1:8" x14ac:dyDescent="0.3">
      <c r="A39" s="13" t="s">
        <v>114</v>
      </c>
      <c r="C39" s="23"/>
      <c r="E39" s="23"/>
    </row>
    <row r="40" spans="1:8" x14ac:dyDescent="0.3">
      <c r="A40" s="14" t="s">
        <v>115</v>
      </c>
      <c r="B40" s="14" t="s">
        <v>26</v>
      </c>
      <c r="C40" s="15">
        <v>3.3</v>
      </c>
      <c r="D40" s="14">
        <v>1.1000000000000001</v>
      </c>
      <c r="E40" s="23">
        <f>ROUND(C40*D40,2)</f>
        <v>3.63</v>
      </c>
      <c r="F40" s="16">
        <v>0</v>
      </c>
      <c r="G40" s="23">
        <f>ROUND(E40*F40,2)</f>
        <v>0</v>
      </c>
      <c r="H40" s="23">
        <f>ROUND(E40-G40,2)</f>
        <v>3.63</v>
      </c>
    </row>
    <row r="41" spans="1:8" x14ac:dyDescent="0.3">
      <c r="A41" s="13" t="s">
        <v>61</v>
      </c>
      <c r="C41" s="23"/>
      <c r="E41" s="23"/>
    </row>
    <row r="42" spans="1:8" x14ac:dyDescent="0.3">
      <c r="A42" s="14" t="s">
        <v>62</v>
      </c>
      <c r="B42" s="14" t="s">
        <v>48</v>
      </c>
      <c r="C42" s="15">
        <v>7.5</v>
      </c>
      <c r="D42" s="14">
        <v>1</v>
      </c>
      <c r="E42" s="23">
        <f>ROUND(C42*D42,2)</f>
        <v>7.5</v>
      </c>
      <c r="F42" s="16">
        <v>0</v>
      </c>
      <c r="G42" s="23">
        <f>ROUND(E42*F42,2)</f>
        <v>0</v>
      </c>
      <c r="H42" s="23">
        <f>ROUND(E42-G42,2)</f>
        <v>7.5</v>
      </c>
    </row>
    <row r="43" spans="1:8" x14ac:dyDescent="0.3">
      <c r="A43" s="13" t="s">
        <v>131</v>
      </c>
      <c r="C43" s="23"/>
      <c r="E43" s="23"/>
    </row>
    <row r="44" spans="1:8" x14ac:dyDescent="0.3">
      <c r="A44" s="14" t="s">
        <v>144</v>
      </c>
      <c r="B44" s="14" t="s">
        <v>124</v>
      </c>
      <c r="C44" s="15">
        <v>0.27</v>
      </c>
      <c r="D44" s="14">
        <v>60</v>
      </c>
      <c r="E44" s="23">
        <f>ROUND(C44*D44,2)</f>
        <v>16.2</v>
      </c>
      <c r="F44" s="16">
        <v>0</v>
      </c>
      <c r="G44" s="23">
        <f>ROUND(E44*F44,2)</f>
        <v>0</v>
      </c>
      <c r="H44" s="23">
        <f>ROUND(E44-G44,2)</f>
        <v>16.2</v>
      </c>
    </row>
    <row r="45" spans="1:8" x14ac:dyDescent="0.3">
      <c r="A45" s="13" t="s">
        <v>34</v>
      </c>
      <c r="C45" s="23"/>
      <c r="E45" s="23"/>
    </row>
    <row r="46" spans="1:8" x14ac:dyDescent="0.3">
      <c r="A46" s="14" t="s">
        <v>35</v>
      </c>
      <c r="B46" s="14" t="s">
        <v>36</v>
      </c>
      <c r="C46" s="15">
        <v>65</v>
      </c>
      <c r="D46" s="14">
        <v>0.33300000000000002</v>
      </c>
      <c r="E46" s="23">
        <f>ROUND(C46*D46,2)</f>
        <v>21.65</v>
      </c>
      <c r="F46" s="16">
        <v>0</v>
      </c>
      <c r="G46" s="23">
        <f>ROUND(E46*F46,2)</f>
        <v>0</v>
      </c>
      <c r="H46" s="23">
        <f>ROUND(E46-G46,2)</f>
        <v>21.65</v>
      </c>
    </row>
    <row r="47" spans="1:8" x14ac:dyDescent="0.3">
      <c r="A47" s="13" t="s">
        <v>116</v>
      </c>
      <c r="C47" s="23"/>
      <c r="E47" s="23"/>
    </row>
    <row r="48" spans="1:8" x14ac:dyDescent="0.3">
      <c r="A48" s="14" t="s">
        <v>145</v>
      </c>
      <c r="B48" s="14" t="s">
        <v>48</v>
      </c>
      <c r="C48" s="15">
        <v>6.5</v>
      </c>
      <c r="D48" s="14">
        <v>1</v>
      </c>
      <c r="E48" s="23">
        <f>ROUND(C48*D48,2)</f>
        <v>6.5</v>
      </c>
      <c r="F48" s="16">
        <v>0</v>
      </c>
      <c r="G48" s="23">
        <f>ROUND(E48*F48,2)</f>
        <v>0</v>
      </c>
      <c r="H48" s="23">
        <f>ROUND(E48-G48,2)</f>
        <v>6.5</v>
      </c>
    </row>
    <row r="49" spans="1:8" x14ac:dyDescent="0.3">
      <c r="A49" s="13" t="s">
        <v>146</v>
      </c>
      <c r="C49" s="23"/>
      <c r="E49" s="23"/>
    </row>
    <row r="50" spans="1:8" x14ac:dyDescent="0.3">
      <c r="A50" s="14" t="s">
        <v>147</v>
      </c>
      <c r="B50" s="14" t="s">
        <v>48</v>
      </c>
      <c r="C50" s="15">
        <v>1.55</v>
      </c>
      <c r="D50" s="14">
        <v>1</v>
      </c>
      <c r="E50" s="23">
        <f>ROUND(C50*D50,2)</f>
        <v>1.55</v>
      </c>
      <c r="F50" s="16">
        <v>0</v>
      </c>
      <c r="G50" s="23">
        <f>ROUND(E50*F50,2)</f>
        <v>0</v>
      </c>
      <c r="H50" s="23">
        <f>ROUND(E50-G50,2)</f>
        <v>1.55</v>
      </c>
    </row>
    <row r="51" spans="1:8" x14ac:dyDescent="0.3">
      <c r="A51" s="13" t="s">
        <v>118</v>
      </c>
      <c r="C51" s="23"/>
      <c r="E51" s="23"/>
    </row>
    <row r="52" spans="1:8" x14ac:dyDescent="0.3">
      <c r="A52" s="14" t="s">
        <v>119</v>
      </c>
      <c r="B52" s="14" t="s">
        <v>48</v>
      </c>
      <c r="C52" s="15">
        <v>10</v>
      </c>
      <c r="D52" s="14">
        <v>0.33300000000000002</v>
      </c>
      <c r="E52" s="23">
        <f>ROUND(C52*D52,2)</f>
        <v>3.33</v>
      </c>
      <c r="F52" s="16">
        <v>0</v>
      </c>
      <c r="G52" s="23">
        <f>ROUND(E52*F52,2)</f>
        <v>0</v>
      </c>
      <c r="H52" s="23">
        <f>ROUND(E52-G52,2)</f>
        <v>3.33</v>
      </c>
    </row>
    <row r="53" spans="1:8" x14ac:dyDescent="0.3">
      <c r="A53" s="13" t="s">
        <v>37</v>
      </c>
      <c r="C53" s="23"/>
      <c r="E53" s="23"/>
    </row>
    <row r="54" spans="1:8" x14ac:dyDescent="0.3">
      <c r="A54" s="14" t="s">
        <v>38</v>
      </c>
      <c r="B54" s="14" t="s">
        <v>39</v>
      </c>
      <c r="C54" s="15">
        <v>17.940000000000001</v>
      </c>
      <c r="D54" s="14">
        <v>0.36009999999999998</v>
      </c>
      <c r="E54" s="23">
        <f>ROUND(C54*D54,2)</f>
        <v>6.46</v>
      </c>
      <c r="F54" s="16">
        <v>0</v>
      </c>
      <c r="G54" s="23">
        <f>ROUND(E54*F54,2)</f>
        <v>0</v>
      </c>
      <c r="H54" s="23">
        <f>ROUND(E54-G54,2)</f>
        <v>6.46</v>
      </c>
    </row>
    <row r="55" spans="1:8" x14ac:dyDescent="0.3">
      <c r="A55" s="14" t="s">
        <v>134</v>
      </c>
      <c r="B55" s="14" t="s">
        <v>39</v>
      </c>
      <c r="C55" s="15">
        <v>17.940000000000001</v>
      </c>
      <c r="D55" s="14">
        <v>8.5099999999999995E-2</v>
      </c>
      <c r="E55" s="23">
        <f>ROUND(C55*D55,2)</f>
        <v>1.53</v>
      </c>
      <c r="F55" s="16">
        <v>0</v>
      </c>
      <c r="G55" s="23">
        <f>ROUND(E55*F55,2)</f>
        <v>0</v>
      </c>
      <c r="H55" s="23">
        <f>ROUND(E55-G55,2)</f>
        <v>1.53</v>
      </c>
    </row>
    <row r="56" spans="1:8" x14ac:dyDescent="0.3">
      <c r="A56" s="14" t="s">
        <v>91</v>
      </c>
      <c r="B56" s="14" t="s">
        <v>39</v>
      </c>
      <c r="C56" s="15">
        <v>17.940000000000001</v>
      </c>
      <c r="D56" s="14">
        <v>2.35E-2</v>
      </c>
      <c r="E56" s="23">
        <f>ROUND(C56*D56,2)</f>
        <v>0.42</v>
      </c>
      <c r="F56" s="16">
        <v>0</v>
      </c>
      <c r="G56" s="23">
        <f>ROUND(E56*F56,2)</f>
        <v>0</v>
      </c>
      <c r="H56" s="23">
        <f>ROUND(E56-G56,2)</f>
        <v>0.42</v>
      </c>
    </row>
    <row r="57" spans="1:8" x14ac:dyDescent="0.3">
      <c r="A57" s="13" t="s">
        <v>40</v>
      </c>
      <c r="C57" s="23"/>
      <c r="E57" s="23"/>
    </row>
    <row r="58" spans="1:8" x14ac:dyDescent="0.3">
      <c r="A58" s="14" t="s">
        <v>41</v>
      </c>
      <c r="B58" s="14" t="s">
        <v>39</v>
      </c>
      <c r="C58" s="15">
        <v>9.06</v>
      </c>
      <c r="D58" s="14">
        <v>0.3</v>
      </c>
      <c r="E58" s="23">
        <f>ROUND(C58*D58,2)</f>
        <v>2.72</v>
      </c>
      <c r="F58" s="16">
        <v>0</v>
      </c>
      <c r="G58" s="23">
        <f>ROUND(E58*F58,2)</f>
        <v>0</v>
      </c>
      <c r="H58" s="23">
        <f>ROUND(E58-G58,2)</f>
        <v>2.72</v>
      </c>
    </row>
    <row r="59" spans="1:8" x14ac:dyDescent="0.3">
      <c r="A59" s="14" t="s">
        <v>42</v>
      </c>
      <c r="B59" s="14" t="s">
        <v>39</v>
      </c>
      <c r="C59" s="15">
        <v>9.06</v>
      </c>
      <c r="D59" s="14">
        <v>6.25E-2</v>
      </c>
      <c r="E59" s="23">
        <f>ROUND(C59*D59,2)</f>
        <v>0.56999999999999995</v>
      </c>
      <c r="F59" s="16">
        <v>0</v>
      </c>
      <c r="G59" s="23">
        <f>ROUND(E59*F59,2)</f>
        <v>0</v>
      </c>
      <c r="H59" s="23">
        <f>ROUND(E59-G59,2)</f>
        <v>0.56999999999999995</v>
      </c>
    </row>
    <row r="60" spans="1:8" x14ac:dyDescent="0.3">
      <c r="A60" s="13" t="s">
        <v>43</v>
      </c>
      <c r="C60" s="23"/>
      <c r="E60" s="23"/>
    </row>
    <row r="61" spans="1:8" x14ac:dyDescent="0.3">
      <c r="A61" s="14" t="s">
        <v>42</v>
      </c>
      <c r="B61" s="14" t="s">
        <v>39</v>
      </c>
      <c r="C61" s="15">
        <v>9.06</v>
      </c>
      <c r="D61" s="14">
        <v>5.0799999999999998E-2</v>
      </c>
      <c r="E61" s="23">
        <f>ROUND(C61*D61,2)</f>
        <v>0.46</v>
      </c>
      <c r="F61" s="16">
        <v>0</v>
      </c>
      <c r="G61" s="23">
        <f>ROUND(E61*F61,2)</f>
        <v>0</v>
      </c>
      <c r="H61" s="23">
        <f>ROUND(E61-G61,2)</f>
        <v>0.46</v>
      </c>
    </row>
    <row r="62" spans="1:8" x14ac:dyDescent="0.3">
      <c r="A62" s="14" t="s">
        <v>91</v>
      </c>
      <c r="B62" s="14" t="s">
        <v>39</v>
      </c>
      <c r="C62" s="15">
        <v>9.06</v>
      </c>
      <c r="D62" s="14">
        <v>1.18E-2</v>
      </c>
      <c r="E62" s="23">
        <f>ROUND(C62*D62,2)</f>
        <v>0.11</v>
      </c>
      <c r="F62" s="16">
        <v>0</v>
      </c>
      <c r="G62" s="23">
        <f>ROUND(E62*F62,2)</f>
        <v>0</v>
      </c>
      <c r="H62" s="23">
        <f>ROUND(E62-G62,2)</f>
        <v>0.11</v>
      </c>
    </row>
    <row r="63" spans="1:8" x14ac:dyDescent="0.3">
      <c r="A63" s="14" t="s">
        <v>44</v>
      </c>
      <c r="B63" s="14" t="s">
        <v>39</v>
      </c>
      <c r="C63" s="15">
        <v>17.91</v>
      </c>
      <c r="D63" s="14">
        <v>0.35120000000000001</v>
      </c>
      <c r="E63" s="23">
        <f>ROUND(C63*D63,2)</f>
        <v>6.29</v>
      </c>
      <c r="F63" s="16">
        <v>0</v>
      </c>
      <c r="G63" s="23">
        <f>ROUND(E63*F63,2)</f>
        <v>0</v>
      </c>
      <c r="H63" s="23">
        <f>ROUND(E63-G63,2)</f>
        <v>6.29</v>
      </c>
    </row>
    <row r="64" spans="1:8" x14ac:dyDescent="0.3">
      <c r="A64" s="13" t="s">
        <v>45</v>
      </c>
      <c r="C64" s="23"/>
      <c r="E64" s="23"/>
    </row>
    <row r="65" spans="1:8" x14ac:dyDescent="0.3">
      <c r="A65" s="14" t="s">
        <v>38</v>
      </c>
      <c r="B65" s="14" t="s">
        <v>19</v>
      </c>
      <c r="C65" s="15">
        <v>3.44</v>
      </c>
      <c r="D65" s="14">
        <v>5.0744999999999996</v>
      </c>
      <c r="E65" s="23">
        <f>ROUND(C65*D65,2)</f>
        <v>17.46</v>
      </c>
      <c r="F65" s="16">
        <v>0</v>
      </c>
      <c r="G65" s="23">
        <f>ROUND(E65*F65,2)</f>
        <v>0</v>
      </c>
      <c r="H65" s="23">
        <f>ROUND(E65-G65,2)</f>
        <v>17.46</v>
      </c>
    </row>
    <row r="66" spans="1:8" x14ac:dyDescent="0.3">
      <c r="A66" s="14" t="s">
        <v>134</v>
      </c>
      <c r="B66" s="14" t="s">
        <v>19</v>
      </c>
      <c r="C66" s="15">
        <v>3.44</v>
      </c>
      <c r="D66" s="14">
        <v>1.4244000000000001</v>
      </c>
      <c r="E66" s="23">
        <f>ROUND(C66*D66,2)</f>
        <v>4.9000000000000004</v>
      </c>
      <c r="F66" s="16">
        <v>0</v>
      </c>
      <c r="G66" s="23">
        <f>ROUND(E66*F66,2)</f>
        <v>0</v>
      </c>
      <c r="H66" s="23">
        <f>ROUND(E66-G66,2)</f>
        <v>4.9000000000000004</v>
      </c>
    </row>
    <row r="67" spans="1:8" x14ac:dyDescent="0.3">
      <c r="A67" s="14" t="s">
        <v>91</v>
      </c>
      <c r="B67" s="14" t="s">
        <v>19</v>
      </c>
      <c r="C67" s="15">
        <v>3.44</v>
      </c>
      <c r="D67" s="14">
        <v>0.2994</v>
      </c>
      <c r="E67" s="23">
        <f>ROUND(C67*D67,2)</f>
        <v>1.03</v>
      </c>
      <c r="F67" s="16">
        <v>0</v>
      </c>
      <c r="G67" s="23">
        <f>ROUND(E67*F67,2)</f>
        <v>0</v>
      </c>
      <c r="H67" s="23">
        <f>ROUND(E67-G67,2)</f>
        <v>1.03</v>
      </c>
    </row>
    <row r="68" spans="1:8" x14ac:dyDescent="0.3">
      <c r="A68" s="14" t="s">
        <v>46</v>
      </c>
      <c r="B68" s="14" t="s">
        <v>19</v>
      </c>
      <c r="C68" s="15">
        <v>3.44</v>
      </c>
      <c r="D68" s="14">
        <v>7.3316999999999997</v>
      </c>
      <c r="E68" s="23">
        <f>ROUND(C68*D68,2)</f>
        <v>25.22</v>
      </c>
      <c r="F68" s="16">
        <v>0</v>
      </c>
      <c r="G68" s="23">
        <f>ROUND(E68*F68,2)</f>
        <v>0</v>
      </c>
      <c r="H68" s="23">
        <f>ROUND(E68-G68,2)</f>
        <v>25.22</v>
      </c>
    </row>
    <row r="69" spans="1:8" x14ac:dyDescent="0.3">
      <c r="A69" s="13" t="s">
        <v>47</v>
      </c>
      <c r="C69" s="23"/>
      <c r="E69" s="23"/>
    </row>
    <row r="70" spans="1:8" x14ac:dyDescent="0.3">
      <c r="A70" s="14" t="s">
        <v>42</v>
      </c>
      <c r="B70" s="14" t="s">
        <v>48</v>
      </c>
      <c r="C70" s="15">
        <v>8.14</v>
      </c>
      <c r="D70" s="14">
        <v>1</v>
      </c>
      <c r="E70" s="23">
        <f t="shared" ref="E70:E75" si="3">ROUND(C70*D70,2)</f>
        <v>8.14</v>
      </c>
      <c r="F70" s="16">
        <v>0</v>
      </c>
      <c r="G70" s="23">
        <f t="shared" ref="G70:G75" si="4">ROUND(E70*F70,2)</f>
        <v>0</v>
      </c>
      <c r="H70" s="23">
        <f t="shared" ref="H70:H77" si="5">ROUND(E70-G70,2)</f>
        <v>8.14</v>
      </c>
    </row>
    <row r="71" spans="1:8" x14ac:dyDescent="0.3">
      <c r="A71" s="14" t="s">
        <v>38</v>
      </c>
      <c r="B71" s="14" t="s">
        <v>48</v>
      </c>
      <c r="C71" s="15">
        <v>3.7</v>
      </c>
      <c r="D71" s="14">
        <v>1</v>
      </c>
      <c r="E71" s="23">
        <f t="shared" si="3"/>
        <v>3.7</v>
      </c>
      <c r="F71" s="16">
        <v>0</v>
      </c>
      <c r="G71" s="23">
        <f t="shared" si="4"/>
        <v>0</v>
      </c>
      <c r="H71" s="23">
        <f t="shared" si="5"/>
        <v>3.7</v>
      </c>
    </row>
    <row r="72" spans="1:8" x14ac:dyDescent="0.3">
      <c r="A72" s="14" t="s">
        <v>134</v>
      </c>
      <c r="B72" s="14" t="s">
        <v>48</v>
      </c>
      <c r="C72" s="15">
        <v>4.7</v>
      </c>
      <c r="D72" s="14">
        <v>1</v>
      </c>
      <c r="E72" s="23">
        <f t="shared" si="3"/>
        <v>4.7</v>
      </c>
      <c r="F72" s="16">
        <v>0</v>
      </c>
      <c r="G72" s="23">
        <f t="shared" si="4"/>
        <v>0</v>
      </c>
      <c r="H72" s="23">
        <f t="shared" si="5"/>
        <v>4.7</v>
      </c>
    </row>
    <row r="73" spans="1:8" x14ac:dyDescent="0.3">
      <c r="A73" s="14" t="s">
        <v>91</v>
      </c>
      <c r="B73" s="14" t="s">
        <v>48</v>
      </c>
      <c r="C73" s="15">
        <v>0.42</v>
      </c>
      <c r="D73" s="14">
        <v>1</v>
      </c>
      <c r="E73" s="23">
        <f t="shared" si="3"/>
        <v>0.42</v>
      </c>
      <c r="F73" s="16">
        <v>0</v>
      </c>
      <c r="G73" s="23">
        <f t="shared" si="4"/>
        <v>0</v>
      </c>
      <c r="H73" s="23">
        <f t="shared" si="5"/>
        <v>0.42</v>
      </c>
    </row>
    <row r="74" spans="1:8" x14ac:dyDescent="0.3">
      <c r="A74" s="14" t="s">
        <v>46</v>
      </c>
      <c r="B74" s="14" t="s">
        <v>48</v>
      </c>
      <c r="C74" s="15">
        <v>7.16</v>
      </c>
      <c r="D74" s="14">
        <v>1</v>
      </c>
      <c r="E74" s="23">
        <f t="shared" si="3"/>
        <v>7.16</v>
      </c>
      <c r="F74" s="16">
        <v>0</v>
      </c>
      <c r="G74" s="23">
        <f t="shared" si="4"/>
        <v>0</v>
      </c>
      <c r="H74" s="23">
        <f t="shared" si="5"/>
        <v>7.16</v>
      </c>
    </row>
    <row r="75" spans="1:8" x14ac:dyDescent="0.3">
      <c r="A75" s="9" t="s">
        <v>49</v>
      </c>
      <c r="B75" s="9" t="s">
        <v>48</v>
      </c>
      <c r="C75" s="10">
        <v>25.03</v>
      </c>
      <c r="D75" s="9">
        <v>1</v>
      </c>
      <c r="E75" s="22">
        <f t="shared" si="3"/>
        <v>25.03</v>
      </c>
      <c r="F75" s="11">
        <v>0</v>
      </c>
      <c r="G75" s="22">
        <f t="shared" si="4"/>
        <v>0</v>
      </c>
      <c r="H75" s="22">
        <f t="shared" si="5"/>
        <v>25.03</v>
      </c>
    </row>
    <row r="76" spans="1:8" x14ac:dyDescent="0.3">
      <c r="A76" s="7" t="s">
        <v>50</v>
      </c>
      <c r="C76" s="23"/>
      <c r="E76" s="23">
        <f>SUM(E12:E75)</f>
        <v>609.77</v>
      </c>
      <c r="G76" s="12">
        <f>SUM(G12:G75)</f>
        <v>0</v>
      </c>
      <c r="H76" s="12">
        <f t="shared" si="5"/>
        <v>609.77</v>
      </c>
    </row>
    <row r="77" spans="1:8" x14ac:dyDescent="0.3">
      <c r="A77" s="7" t="s">
        <v>51</v>
      </c>
      <c r="C77" s="23"/>
      <c r="E77" s="23">
        <f>+E8-E76</f>
        <v>110.23000000000002</v>
      </c>
      <c r="G77" s="12">
        <f>+G8-G76</f>
        <v>0</v>
      </c>
      <c r="H77" s="12">
        <f t="shared" si="5"/>
        <v>110.23</v>
      </c>
    </row>
    <row r="78" spans="1:8" x14ac:dyDescent="0.3">
      <c r="A78" t="s">
        <v>12</v>
      </c>
      <c r="C78" s="23"/>
      <c r="E78" s="23"/>
    </row>
    <row r="79" spans="1:8" x14ac:dyDescent="0.3">
      <c r="A79" s="7" t="s">
        <v>52</v>
      </c>
      <c r="C79" s="23"/>
      <c r="E79" s="23"/>
    </row>
    <row r="80" spans="1:8" x14ac:dyDescent="0.3">
      <c r="A80" s="14" t="s">
        <v>42</v>
      </c>
      <c r="B80" s="14" t="s">
        <v>48</v>
      </c>
      <c r="C80" s="15">
        <v>23.72</v>
      </c>
      <c r="D80" s="14">
        <v>1</v>
      </c>
      <c r="E80" s="23">
        <f>ROUND(C80*D80,2)</f>
        <v>23.72</v>
      </c>
      <c r="F80" s="16">
        <v>0</v>
      </c>
      <c r="G80" s="23">
        <f>ROUND(E80*F80,2)</f>
        <v>0</v>
      </c>
      <c r="H80" s="23">
        <f t="shared" ref="H80:H87" si="6">ROUND(E80-G80,2)</f>
        <v>23.72</v>
      </c>
    </row>
    <row r="81" spans="1:8" x14ac:dyDescent="0.3">
      <c r="A81" s="14" t="s">
        <v>38</v>
      </c>
      <c r="B81" s="14" t="s">
        <v>48</v>
      </c>
      <c r="C81" s="15">
        <v>28.53</v>
      </c>
      <c r="D81" s="14">
        <v>1</v>
      </c>
      <c r="E81" s="23">
        <f>ROUND(C81*D81,2)</f>
        <v>28.53</v>
      </c>
      <c r="F81" s="16">
        <v>0</v>
      </c>
      <c r="G81" s="23">
        <f>ROUND(E81*F81,2)</f>
        <v>0</v>
      </c>
      <c r="H81" s="23">
        <f t="shared" si="6"/>
        <v>28.53</v>
      </c>
    </row>
    <row r="82" spans="1:8" x14ac:dyDescent="0.3">
      <c r="A82" s="14" t="s">
        <v>134</v>
      </c>
      <c r="B82" s="14" t="s">
        <v>48</v>
      </c>
      <c r="C82" s="15">
        <v>22.51</v>
      </c>
      <c r="D82" s="14">
        <v>1</v>
      </c>
      <c r="E82" s="23">
        <f>ROUND(C82*D82,2)</f>
        <v>22.51</v>
      </c>
      <c r="F82" s="16">
        <v>0</v>
      </c>
      <c r="G82" s="23">
        <f>ROUND(E82*F82,2)</f>
        <v>0</v>
      </c>
      <c r="H82" s="23">
        <f t="shared" si="6"/>
        <v>22.51</v>
      </c>
    </row>
    <row r="83" spans="1:8" x14ac:dyDescent="0.3">
      <c r="A83" s="14" t="s">
        <v>91</v>
      </c>
      <c r="B83" s="14" t="s">
        <v>48</v>
      </c>
      <c r="C83" s="15">
        <v>3.32</v>
      </c>
      <c r="D83" s="14">
        <v>1</v>
      </c>
      <c r="E83" s="23">
        <f>ROUND(C83*D83,2)</f>
        <v>3.32</v>
      </c>
      <c r="F83" s="16">
        <v>0</v>
      </c>
      <c r="G83" s="23">
        <f>ROUND(E83*F83,2)</f>
        <v>0</v>
      </c>
      <c r="H83" s="23">
        <f t="shared" si="6"/>
        <v>3.32</v>
      </c>
    </row>
    <row r="84" spans="1:8" x14ac:dyDescent="0.3">
      <c r="A84" s="9" t="s">
        <v>46</v>
      </c>
      <c r="B84" s="9" t="s">
        <v>48</v>
      </c>
      <c r="C84" s="10">
        <v>74.47</v>
      </c>
      <c r="D84" s="9">
        <v>1</v>
      </c>
      <c r="E84" s="22">
        <f>ROUND(C84*D84,2)</f>
        <v>74.47</v>
      </c>
      <c r="F84" s="11">
        <v>0</v>
      </c>
      <c r="G84" s="22">
        <f>ROUND(E84*F84,2)</f>
        <v>0</v>
      </c>
      <c r="H84" s="22">
        <f t="shared" si="6"/>
        <v>74.47</v>
      </c>
    </row>
    <row r="85" spans="1:8" x14ac:dyDescent="0.3">
      <c r="A85" s="7" t="s">
        <v>53</v>
      </c>
      <c r="C85" s="23"/>
      <c r="E85" s="23">
        <f>SUM(E80:E84)</f>
        <v>152.55000000000001</v>
      </c>
      <c r="G85" s="12">
        <f>SUM(G80:G84)</f>
        <v>0</v>
      </c>
      <c r="H85" s="12">
        <f t="shared" si="6"/>
        <v>152.55000000000001</v>
      </c>
    </row>
    <row r="86" spans="1:8" x14ac:dyDescent="0.3">
      <c r="A86" s="7" t="s">
        <v>54</v>
      </c>
      <c r="C86" s="23"/>
      <c r="E86" s="23">
        <f>+E76+E85</f>
        <v>762.31999999999994</v>
      </c>
      <c r="G86" s="12">
        <f>+G76+G85</f>
        <v>0</v>
      </c>
      <c r="H86" s="12">
        <f t="shared" si="6"/>
        <v>762.32</v>
      </c>
    </row>
    <row r="87" spans="1:8" x14ac:dyDescent="0.3">
      <c r="A87" s="7" t="s">
        <v>55</v>
      </c>
      <c r="C87" s="23"/>
      <c r="E87" s="23">
        <f>+E8-E86</f>
        <v>-42.319999999999936</v>
      </c>
      <c r="G87" s="12">
        <f>+G8-G86</f>
        <v>0</v>
      </c>
      <c r="H87" s="12">
        <f t="shared" si="6"/>
        <v>-42.32</v>
      </c>
    </row>
    <row r="88" spans="1:8" x14ac:dyDescent="0.3">
      <c r="A88" t="s">
        <v>120</v>
      </c>
      <c r="C88" s="23"/>
      <c r="E88" s="23"/>
    </row>
    <row r="89" spans="1:8" x14ac:dyDescent="0.3">
      <c r="A89" t="s">
        <v>425</v>
      </c>
      <c r="C89" s="23"/>
      <c r="E89" s="23"/>
    </row>
    <row r="90" spans="1:8" x14ac:dyDescent="0.3">
      <c r="C90" s="23"/>
      <c r="E90" s="23"/>
    </row>
    <row r="91" spans="1:8" x14ac:dyDescent="0.3">
      <c r="A91" s="7" t="s">
        <v>121</v>
      </c>
      <c r="C91" s="23"/>
      <c r="E91" s="23"/>
    </row>
    <row r="92" spans="1:8" x14ac:dyDescent="0.3">
      <c r="A92" s="7" t="s">
        <v>122</v>
      </c>
      <c r="C92" s="23"/>
      <c r="E92" s="23"/>
    </row>
    <row r="98" spans="1:8" x14ac:dyDescent="0.3">
      <c r="A98" t="str" cm="1">
        <f t="array" aca="1" ref="A98" ca="1">MID(CELL("filename",A1),FIND("]",CELL("filename",A1))+1,256)</f>
        <v>soy9</v>
      </c>
    </row>
    <row r="99" spans="1:8" x14ac:dyDescent="0.3">
      <c r="A99" s="7" t="s">
        <v>50</v>
      </c>
      <c r="E99" s="25">
        <f>VLOOKUP(A99,$A$1:$H$98,5,FALSE)</f>
        <v>609.77</v>
      </c>
    </row>
    <row r="100" spans="1:8" x14ac:dyDescent="0.3">
      <c r="A100" s="7" t="s">
        <v>293</v>
      </c>
      <c r="E100" s="25">
        <f>VLOOKUP(A100,$A$1:$H$98,5,FALSE)</f>
        <v>152.55000000000001</v>
      </c>
    </row>
    <row r="101" spans="1:8" x14ac:dyDescent="0.3">
      <c r="A101" s="7" t="s">
        <v>294</v>
      </c>
      <c r="E101" s="25">
        <f t="shared" ref="E101:E102" si="7">VLOOKUP(A101,$A$1:$H$98,5,FALSE)</f>
        <v>762.31999999999994</v>
      </c>
    </row>
    <row r="102" spans="1:8" x14ac:dyDescent="0.3">
      <c r="A102" s="7" t="s">
        <v>55</v>
      </c>
      <c r="E102" s="25">
        <f t="shared" si="7"/>
        <v>-42.319999999999936</v>
      </c>
    </row>
    <row r="104" spans="1:8" x14ac:dyDescent="0.3">
      <c r="A104" s="21" t="s">
        <v>255</v>
      </c>
    </row>
    <row r="105" spans="1:8" x14ac:dyDescent="0.3">
      <c r="A105" s="25">
        <f>E102</f>
        <v>-42.319999999999936</v>
      </c>
      <c r="B105" s="25">
        <f ca="1">C105-Calculator!$B$16</f>
        <v>11.099999999999998</v>
      </c>
      <c r="C105" s="25">
        <f ca="1">D105-Calculator!$B$16</f>
        <v>11.399999999999999</v>
      </c>
      <c r="D105" s="25">
        <f ca="1">E105-Calculator!$B$16</f>
        <v>11.7</v>
      </c>
      <c r="E105" s="25" cm="1">
        <f t="array" aca="1" ref="E105" ca="1">IF(MID(CELL("filename",A1),FIND("]",CELL("filename",A1))+1,256)=Calculator!AR2,Calculator!B15,C7)</f>
        <v>12</v>
      </c>
      <c r="F105" s="25">
        <f ca="1">E105+Calculator!$B$16</f>
        <v>12.3</v>
      </c>
      <c r="G105" s="25">
        <f ca="1">F105+Calculator!$B$16</f>
        <v>12.600000000000001</v>
      </c>
      <c r="H105" s="25">
        <f ca="1">G105+Calculator!$B$16</f>
        <v>12.900000000000002</v>
      </c>
    </row>
    <row r="106" spans="1:8" x14ac:dyDescent="0.3">
      <c r="A106">
        <f ca="1">A107-Calculator!$B$12</f>
        <v>45</v>
      </c>
      <c r="B106">
        <f t="dataTable" ref="B106:H112" dt2D="1" dtr="1" r1="C7" r2="D7" ca="1"/>
        <v>-262.81999999999994</v>
      </c>
      <c r="C106">
        <v>-289.81999999999994</v>
      </c>
      <c r="D106">
        <v>-303.31999999999994</v>
      </c>
      <c r="E106">
        <v>-303.31999999999994</v>
      </c>
      <c r="F106">
        <v>-289.81999999999994</v>
      </c>
      <c r="G106">
        <v>-262.81999999999994</v>
      </c>
      <c r="H106">
        <v>-222.31999999999994</v>
      </c>
    </row>
    <row r="107" spans="1:8" x14ac:dyDescent="0.3">
      <c r="A107">
        <f ca="1">A108-Calculator!$B$12</f>
        <v>50</v>
      </c>
      <c r="B107">
        <v>-373.81999999999994</v>
      </c>
      <c r="C107">
        <v>-394.81999999999994</v>
      </c>
      <c r="D107">
        <v>-405.31999999999994</v>
      </c>
      <c r="E107">
        <v>-405.31999999999994</v>
      </c>
      <c r="F107">
        <v>-394.81999999999994</v>
      </c>
      <c r="G107">
        <v>-373.81999999999994</v>
      </c>
      <c r="H107">
        <v>-342.31999999999994</v>
      </c>
    </row>
    <row r="108" spans="1:8" x14ac:dyDescent="0.3">
      <c r="A108">
        <f ca="1">A109-Calculator!$B$12</f>
        <v>55</v>
      </c>
      <c r="B108">
        <v>-429.31999999999994</v>
      </c>
      <c r="C108">
        <v>-447.31999999999994</v>
      </c>
      <c r="D108">
        <v>-456.31999999999994</v>
      </c>
      <c r="E108">
        <v>-456.31999999999994</v>
      </c>
      <c r="F108">
        <v>-447.31999999999994</v>
      </c>
      <c r="G108">
        <v>-429.31999999999994</v>
      </c>
      <c r="H108">
        <v>-402.31999999999994</v>
      </c>
    </row>
    <row r="109" spans="1:8" x14ac:dyDescent="0.3">
      <c r="A109" cm="1">
        <f t="array" aca="1" ref="A109" ca="1">IF(MID(CELL("filename",A1),FIND("]",CELL("filename",A1))+1,256)=Calculator!AR2,Calculator!B11,D7)</f>
        <v>60</v>
      </c>
      <c r="B109">
        <v>-429.31999999999994</v>
      </c>
      <c r="C109">
        <v>-447.31999999999994</v>
      </c>
      <c r="D109">
        <v>-456.31999999999994</v>
      </c>
      <c r="E109">
        <v>-456.31999999999994</v>
      </c>
      <c r="F109">
        <v>-447.31999999999994</v>
      </c>
      <c r="G109">
        <v>-429.31999999999994</v>
      </c>
      <c r="H109">
        <v>-402.31999999999994</v>
      </c>
    </row>
    <row r="110" spans="1:8" x14ac:dyDescent="0.3">
      <c r="A110">
        <f ca="1">A109+Calculator!$B$12</f>
        <v>65</v>
      </c>
      <c r="B110">
        <v>-373.81999999999994</v>
      </c>
      <c r="C110">
        <v>-394.81999999999994</v>
      </c>
      <c r="D110">
        <v>-405.31999999999994</v>
      </c>
      <c r="E110">
        <v>-405.31999999999994</v>
      </c>
      <c r="F110">
        <v>-394.81999999999994</v>
      </c>
      <c r="G110">
        <v>-373.81999999999994</v>
      </c>
      <c r="H110">
        <v>-342.31999999999994</v>
      </c>
    </row>
    <row r="111" spans="1:8" x14ac:dyDescent="0.3">
      <c r="A111">
        <f ca="1">A110+Calculator!$B$12</f>
        <v>70</v>
      </c>
      <c r="B111">
        <v>-262.81999999999994</v>
      </c>
      <c r="C111">
        <v>-289.81999999999994</v>
      </c>
      <c r="D111">
        <v>-303.31999999999994</v>
      </c>
      <c r="E111">
        <v>-303.31999999999994</v>
      </c>
      <c r="F111">
        <v>-289.81999999999994</v>
      </c>
      <c r="G111">
        <v>-262.81999999999994</v>
      </c>
      <c r="H111">
        <v>-222.31999999999994</v>
      </c>
    </row>
    <row r="112" spans="1:8" x14ac:dyDescent="0.3">
      <c r="A112">
        <f ca="1">A111+Calculator!$B$12</f>
        <v>75</v>
      </c>
      <c r="B112">
        <v>-96.319999999999936</v>
      </c>
      <c r="C112">
        <v>-132.31999999999994</v>
      </c>
      <c r="D112">
        <v>-150.31999999999994</v>
      </c>
      <c r="E112">
        <v>-150.31999999999994</v>
      </c>
      <c r="F112">
        <v>-132.31999999999994</v>
      </c>
      <c r="G112">
        <v>-96.319999999999936</v>
      </c>
      <c r="H112">
        <v>-42.319999999999936</v>
      </c>
    </row>
    <row r="115" spans="1:8" x14ac:dyDescent="0.3">
      <c r="A115" s="21" t="s">
        <v>256</v>
      </c>
    </row>
    <row r="116" spans="1:8" x14ac:dyDescent="0.3">
      <c r="A116" s="25">
        <f>E102</f>
        <v>-42.319999999999936</v>
      </c>
      <c r="B116" s="25">
        <f ca="1">C116-Calculator!$B$29</f>
        <v>11.700000000000001</v>
      </c>
      <c r="C116" s="25">
        <f ca="1">D116-Calculator!$B$29</f>
        <v>11.8</v>
      </c>
      <c r="D116" s="25">
        <f ca="1">E116-Calculator!$B$29</f>
        <v>11.9</v>
      </c>
      <c r="E116" s="25" cm="1">
        <f t="array" aca="1" ref="E116" ca="1">IF(MID(CELL("filename",A1),FIND("]",CELL("filename",A1))+1,256)=Calculator!AS2,Calculator!B28,C7)</f>
        <v>12</v>
      </c>
      <c r="F116" s="25">
        <f ca="1">E116+Calculator!$B$29</f>
        <v>12.1</v>
      </c>
      <c r="G116" s="25">
        <f ca="1">F116+Calculator!$B$29</f>
        <v>12.2</v>
      </c>
      <c r="H116" s="25">
        <f ca="1">G116+Calculator!$B$29</f>
        <v>12.299999999999999</v>
      </c>
    </row>
    <row r="117" spans="1:8" x14ac:dyDescent="0.3">
      <c r="A117">
        <f ca="1">A118-Calculator!$B$25</f>
        <v>45</v>
      </c>
      <c r="B117">
        <f t="dataTable" ref="B117:H123" dt2D="1" dtr="1" r1="C7" r2="D7" ca="1"/>
        <v>-235.81999999999994</v>
      </c>
      <c r="C117">
        <v>-244.81999999999994</v>
      </c>
      <c r="D117">
        <v>-249.31999999999994</v>
      </c>
      <c r="E117">
        <v>-249.31999999999994</v>
      </c>
      <c r="F117">
        <v>-244.81999999999994</v>
      </c>
      <c r="G117">
        <v>-235.81999999999994</v>
      </c>
      <c r="H117">
        <v>-222.31999999999994</v>
      </c>
    </row>
    <row r="118" spans="1:8" x14ac:dyDescent="0.3">
      <c r="A118">
        <f ca="1">A119-Calculator!$B$25</f>
        <v>50</v>
      </c>
      <c r="B118">
        <v>-352.81999999999994</v>
      </c>
      <c r="C118">
        <v>-359.81999999999994</v>
      </c>
      <c r="D118">
        <v>-363.31999999999994</v>
      </c>
      <c r="E118">
        <v>-363.31999999999994</v>
      </c>
      <c r="F118">
        <v>-359.81999999999994</v>
      </c>
      <c r="G118">
        <v>-352.81999999999994</v>
      </c>
      <c r="H118">
        <v>-342.31999999999994</v>
      </c>
    </row>
    <row r="119" spans="1:8" x14ac:dyDescent="0.3">
      <c r="A119">
        <f ca="1">A120-Calculator!$B$25</f>
        <v>55</v>
      </c>
      <c r="B119">
        <v>-411.31999999999994</v>
      </c>
      <c r="C119">
        <v>-417.31999999999994</v>
      </c>
      <c r="D119">
        <v>-420.31999999999994</v>
      </c>
      <c r="E119">
        <v>-420.31999999999994</v>
      </c>
      <c r="F119">
        <v>-417.31999999999994</v>
      </c>
      <c r="G119">
        <v>-411.31999999999994</v>
      </c>
      <c r="H119">
        <v>-402.31999999999994</v>
      </c>
    </row>
    <row r="120" spans="1:8" x14ac:dyDescent="0.3">
      <c r="A120" cm="1">
        <f t="array" aca="1" ref="A120" ca="1">IF(MID(CELL("filename",A1),FIND("]",CELL("filename",A1))+1,256)=Calculator!AS2,Calculator!B24,D7)</f>
        <v>60</v>
      </c>
      <c r="B120">
        <v>-411.31999999999994</v>
      </c>
      <c r="C120">
        <v>-417.31999999999994</v>
      </c>
      <c r="D120">
        <v>-420.31999999999994</v>
      </c>
      <c r="E120">
        <v>-420.31999999999994</v>
      </c>
      <c r="F120">
        <v>-417.31999999999994</v>
      </c>
      <c r="G120">
        <v>-411.31999999999994</v>
      </c>
      <c r="H120">
        <v>-402.31999999999994</v>
      </c>
    </row>
    <row r="121" spans="1:8" x14ac:dyDescent="0.3">
      <c r="A121">
        <f ca="1">A120+Calculator!$B$25</f>
        <v>65</v>
      </c>
      <c r="B121">
        <v>-352.81999999999994</v>
      </c>
      <c r="C121">
        <v>-359.81999999999994</v>
      </c>
      <c r="D121">
        <v>-363.31999999999994</v>
      </c>
      <c r="E121">
        <v>-363.31999999999994</v>
      </c>
      <c r="F121">
        <v>-359.81999999999994</v>
      </c>
      <c r="G121">
        <v>-352.81999999999994</v>
      </c>
      <c r="H121">
        <v>-342.31999999999994</v>
      </c>
    </row>
    <row r="122" spans="1:8" x14ac:dyDescent="0.3">
      <c r="A122">
        <f ca="1">A121+Calculator!$B$25</f>
        <v>70</v>
      </c>
      <c r="B122">
        <v>-235.81999999999994</v>
      </c>
      <c r="C122">
        <v>-244.81999999999994</v>
      </c>
      <c r="D122">
        <v>-249.31999999999994</v>
      </c>
      <c r="E122">
        <v>-249.31999999999994</v>
      </c>
      <c r="F122">
        <v>-244.81999999999994</v>
      </c>
      <c r="G122">
        <v>-235.81999999999994</v>
      </c>
      <c r="H122">
        <v>-222.31999999999994</v>
      </c>
    </row>
    <row r="123" spans="1:8" x14ac:dyDescent="0.3">
      <c r="A123">
        <f ca="1">A122+Calculator!$B$25</f>
        <v>75</v>
      </c>
      <c r="B123">
        <v>-60.319999999999936</v>
      </c>
      <c r="C123">
        <v>-72.319999999999936</v>
      </c>
      <c r="D123">
        <v>-78.319999999999936</v>
      </c>
      <c r="E123">
        <v>-78.319999999999936</v>
      </c>
      <c r="F123">
        <v>-72.319999999999936</v>
      </c>
      <c r="G123">
        <v>-60.319999999999936</v>
      </c>
      <c r="H123">
        <v>-42.319999999999936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52778-45FF-486E-B09F-6CD71F3AF918}">
  <dimension ref="A1:H123"/>
  <sheetViews>
    <sheetView topLeftCell="A103" workbookViewId="0">
      <selection activeCell="A116" sqref="A116:H123"/>
    </sheetView>
  </sheetViews>
  <sheetFormatPr defaultRowHeight="14.4" x14ac:dyDescent="0.3"/>
  <cols>
    <col min="1" max="1" width="25.6640625" customWidth="1"/>
  </cols>
  <sheetData>
    <row r="1" spans="1:8" x14ac:dyDescent="0.3">
      <c r="A1" s="80" t="s">
        <v>224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398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459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10</v>
      </c>
      <c r="B7" s="9" t="s">
        <v>124</v>
      </c>
      <c r="C7" s="28">
        <f>IF(Calculator!B7="Soybeans",Calculator!B15,IF(Calculator!B20="Soybeans",Calculator!B28,13.66))</f>
        <v>12</v>
      </c>
      <c r="D7" s="29">
        <f>IF(Calculator!B7="Soybeans",Calculator!B11,IF(Calculator!B20="Soybeans",Calculator!B24,42))</f>
        <v>60</v>
      </c>
      <c r="E7" s="22">
        <f>ROUND(C7*D7,2)</f>
        <v>720</v>
      </c>
      <c r="F7" s="11">
        <v>0</v>
      </c>
      <c r="G7" s="22">
        <f>ROUND(E7*F7,2)</f>
        <v>0</v>
      </c>
      <c r="H7" s="22">
        <f>ROUND(E7-G7,2)</f>
        <v>720</v>
      </c>
    </row>
    <row r="8" spans="1:8" x14ac:dyDescent="0.3">
      <c r="A8" s="7" t="s">
        <v>11</v>
      </c>
      <c r="C8" s="23"/>
      <c r="E8" s="23">
        <f>SUM(E7:E7)</f>
        <v>720</v>
      </c>
      <c r="G8" s="12">
        <f>SUM(G7:G7)</f>
        <v>0</v>
      </c>
      <c r="H8" s="12">
        <f>ROUND(E8-G8,2)</f>
        <v>720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4</v>
      </c>
      <c r="E12" s="23">
        <f>ROUND(C12*D12,2)</f>
        <v>32.44</v>
      </c>
      <c r="F12" s="16">
        <v>0</v>
      </c>
      <c r="G12" s="23">
        <f>ROUND(E12*F12,2)</f>
        <v>0</v>
      </c>
      <c r="H12" s="23">
        <f>ROUND(E12-G12,2)</f>
        <v>32.44</v>
      </c>
    </row>
    <row r="13" spans="1:8" x14ac:dyDescent="0.3">
      <c r="A13" s="13" t="s">
        <v>17</v>
      </c>
      <c r="C13" s="23"/>
      <c r="E13" s="23"/>
    </row>
    <row r="14" spans="1:8" x14ac:dyDescent="0.3">
      <c r="A14" s="14" t="s">
        <v>136</v>
      </c>
      <c r="B14" s="14" t="s">
        <v>18</v>
      </c>
      <c r="C14" s="15">
        <v>0.33</v>
      </c>
      <c r="D14" s="14">
        <v>16</v>
      </c>
      <c r="E14" s="23">
        <f>ROUND(C14*D14,2)</f>
        <v>5.28</v>
      </c>
      <c r="F14" s="16">
        <v>0</v>
      </c>
      <c r="G14" s="23">
        <f>ROUND(E14*F14,2)</f>
        <v>0</v>
      </c>
      <c r="H14" s="23">
        <f>ROUND(E14-G14,2)</f>
        <v>5.28</v>
      </c>
    </row>
    <row r="15" spans="1:8" x14ac:dyDescent="0.3">
      <c r="A15" s="14" t="s">
        <v>137</v>
      </c>
      <c r="B15" s="14" t="s">
        <v>19</v>
      </c>
      <c r="C15" s="15">
        <v>8.61</v>
      </c>
      <c r="D15" s="14">
        <v>0.6</v>
      </c>
      <c r="E15" s="23">
        <f>ROUND(C15*D15,2)</f>
        <v>5.17</v>
      </c>
      <c r="F15" s="16">
        <v>0</v>
      </c>
      <c r="G15" s="23">
        <f>ROUND(E15*F15,2)</f>
        <v>0</v>
      </c>
      <c r="H15" s="23">
        <f>ROUND(E15-G15,2)</f>
        <v>5.17</v>
      </c>
    </row>
    <row r="16" spans="1:8" x14ac:dyDescent="0.3">
      <c r="A16" s="13" t="s">
        <v>20</v>
      </c>
      <c r="C16" s="23"/>
      <c r="E16" s="23"/>
    </row>
    <row r="17" spans="1:8" x14ac:dyDescent="0.3">
      <c r="A17" s="14" t="s">
        <v>125</v>
      </c>
      <c r="B17" s="14" t="s">
        <v>21</v>
      </c>
      <c r="C17" s="15">
        <v>39.25</v>
      </c>
      <c r="D17" s="14">
        <v>0.87</v>
      </c>
      <c r="E17" s="23">
        <f>ROUND(C17*D17,2)</f>
        <v>34.15</v>
      </c>
      <c r="F17" s="16">
        <v>0</v>
      </c>
      <c r="G17" s="23">
        <f>ROUND(E17*F17,2)</f>
        <v>0</v>
      </c>
      <c r="H17" s="23">
        <f>ROUND(E17-G17,2)</f>
        <v>34.15</v>
      </c>
    </row>
    <row r="18" spans="1:8" x14ac:dyDescent="0.3">
      <c r="A18" s="14" t="s">
        <v>22</v>
      </c>
      <c r="B18" s="14" t="s">
        <v>21</v>
      </c>
      <c r="C18" s="15">
        <v>36.200000000000003</v>
      </c>
      <c r="D18" s="14">
        <v>1.33</v>
      </c>
      <c r="E18" s="23">
        <f>ROUND(C18*D18,2)</f>
        <v>48.15</v>
      </c>
      <c r="F18" s="16">
        <v>0</v>
      </c>
      <c r="G18" s="23">
        <f>ROUND(E18*F18,2)</f>
        <v>0</v>
      </c>
      <c r="H18" s="23">
        <f>ROUND(E18-G18,2)</f>
        <v>48.15</v>
      </c>
    </row>
    <row r="19" spans="1:8" x14ac:dyDescent="0.3">
      <c r="A19" s="13" t="s">
        <v>23</v>
      </c>
      <c r="C19" s="23"/>
      <c r="E19" s="23"/>
    </row>
    <row r="20" spans="1:8" x14ac:dyDescent="0.3">
      <c r="A20" s="14" t="s">
        <v>324</v>
      </c>
      <c r="B20" s="14" t="s">
        <v>18</v>
      </c>
      <c r="C20" s="15">
        <v>7.63</v>
      </c>
      <c r="D20" s="14">
        <v>1.6</v>
      </c>
      <c r="E20" s="23">
        <f>ROUND(C20*D20,2)</f>
        <v>12.21</v>
      </c>
      <c r="F20" s="16">
        <v>0</v>
      </c>
      <c r="G20" s="23">
        <f>ROUND(E20*F20,2)</f>
        <v>0</v>
      </c>
      <c r="H20" s="23">
        <f>ROUND(E20-G20,2)</f>
        <v>12.21</v>
      </c>
    </row>
    <row r="21" spans="1:8" x14ac:dyDescent="0.3">
      <c r="A21" s="14" t="s">
        <v>326</v>
      </c>
      <c r="B21" s="14" t="s">
        <v>18</v>
      </c>
      <c r="C21" s="15">
        <v>6.09</v>
      </c>
      <c r="D21" s="14">
        <v>13.7</v>
      </c>
      <c r="E21" s="23">
        <f>ROUND(C21*D21,2)</f>
        <v>83.43</v>
      </c>
      <c r="F21" s="16">
        <v>0</v>
      </c>
      <c r="G21" s="23">
        <f>ROUND(E21*F21,2)</f>
        <v>0</v>
      </c>
      <c r="H21" s="23">
        <f>ROUND(E21-G21,2)</f>
        <v>83.43</v>
      </c>
    </row>
    <row r="22" spans="1:8" x14ac:dyDescent="0.3">
      <c r="A22" s="13" t="s">
        <v>24</v>
      </c>
      <c r="C22" s="23"/>
      <c r="E22" s="23"/>
    </row>
    <row r="23" spans="1:8" x14ac:dyDescent="0.3">
      <c r="A23" s="14" t="s">
        <v>25</v>
      </c>
      <c r="B23" s="14" t="s">
        <v>18</v>
      </c>
      <c r="C23" s="15">
        <v>0.25</v>
      </c>
      <c r="D23" s="14">
        <v>96</v>
      </c>
      <c r="E23" s="23">
        <f t="shared" ref="E23:E29" si="0">ROUND(C23*D23,2)</f>
        <v>24</v>
      </c>
      <c r="F23" s="16">
        <v>0</v>
      </c>
      <c r="G23" s="23">
        <f t="shared" ref="G23:G29" si="1">ROUND(E23*F23,2)</f>
        <v>0</v>
      </c>
      <c r="H23" s="23">
        <f t="shared" ref="H23:H29" si="2">ROUND(E23-G23,2)</f>
        <v>24</v>
      </c>
    </row>
    <row r="24" spans="1:8" x14ac:dyDescent="0.3">
      <c r="A24" s="14" t="s">
        <v>104</v>
      </c>
      <c r="B24" s="14" t="s">
        <v>26</v>
      </c>
      <c r="C24" s="15">
        <v>15.01</v>
      </c>
      <c r="D24" s="14">
        <v>1</v>
      </c>
      <c r="E24" s="23">
        <f t="shared" si="0"/>
        <v>15.01</v>
      </c>
      <c r="F24" s="16">
        <v>0</v>
      </c>
      <c r="G24" s="23">
        <f t="shared" si="1"/>
        <v>0</v>
      </c>
      <c r="H24" s="23">
        <f t="shared" si="2"/>
        <v>15.01</v>
      </c>
    </row>
    <row r="25" spans="1:8" x14ac:dyDescent="0.3">
      <c r="A25" s="14" t="s">
        <v>139</v>
      </c>
      <c r="B25" s="14" t="s">
        <v>18</v>
      </c>
      <c r="C25" s="15">
        <v>3.06</v>
      </c>
      <c r="D25" s="14">
        <v>2</v>
      </c>
      <c r="E25" s="23">
        <f t="shared" si="0"/>
        <v>6.12</v>
      </c>
      <c r="F25" s="16">
        <v>0</v>
      </c>
      <c r="G25" s="23">
        <f t="shared" si="1"/>
        <v>0</v>
      </c>
      <c r="H25" s="23">
        <f t="shared" si="2"/>
        <v>6.12</v>
      </c>
    </row>
    <row r="26" spans="1:8" x14ac:dyDescent="0.3">
      <c r="A26" s="14" t="s">
        <v>140</v>
      </c>
      <c r="B26" s="14" t="s">
        <v>26</v>
      </c>
      <c r="C26" s="15">
        <v>12</v>
      </c>
      <c r="D26" s="14">
        <v>2</v>
      </c>
      <c r="E26" s="23">
        <f t="shared" si="0"/>
        <v>24</v>
      </c>
      <c r="F26" s="16">
        <v>0</v>
      </c>
      <c r="G26" s="23">
        <f t="shared" si="1"/>
        <v>0</v>
      </c>
      <c r="H26" s="23">
        <f t="shared" si="2"/>
        <v>24</v>
      </c>
    </row>
    <row r="27" spans="1:8" x14ac:dyDescent="0.3">
      <c r="A27" s="14" t="s">
        <v>105</v>
      </c>
      <c r="B27" s="14" t="s">
        <v>18</v>
      </c>
      <c r="C27" s="15">
        <v>0.33</v>
      </c>
      <c r="D27" s="14">
        <v>48</v>
      </c>
      <c r="E27" s="23">
        <f t="shared" si="0"/>
        <v>15.84</v>
      </c>
      <c r="F27" s="16">
        <v>0</v>
      </c>
      <c r="G27" s="23">
        <f t="shared" si="1"/>
        <v>0</v>
      </c>
      <c r="H27" s="23">
        <f t="shared" si="2"/>
        <v>15.84</v>
      </c>
    </row>
    <row r="28" spans="1:8" x14ac:dyDescent="0.3">
      <c r="A28" s="14" t="s">
        <v>390</v>
      </c>
      <c r="B28" s="14" t="s">
        <v>18</v>
      </c>
      <c r="C28" s="15">
        <v>0.8</v>
      </c>
      <c r="D28" s="14">
        <v>12.8</v>
      </c>
      <c r="E28" s="23">
        <f t="shared" si="0"/>
        <v>10.24</v>
      </c>
      <c r="F28" s="16">
        <v>0</v>
      </c>
      <c r="G28" s="23">
        <f t="shared" si="1"/>
        <v>0</v>
      </c>
      <c r="H28" s="23">
        <f t="shared" si="2"/>
        <v>10.24</v>
      </c>
    </row>
    <row r="29" spans="1:8" x14ac:dyDescent="0.3">
      <c r="A29" s="14" t="s">
        <v>74</v>
      </c>
      <c r="B29" s="14" t="s">
        <v>26</v>
      </c>
      <c r="C29" s="15">
        <v>10.75</v>
      </c>
      <c r="D29" s="14">
        <v>1</v>
      </c>
      <c r="E29" s="23">
        <f t="shared" si="0"/>
        <v>10.75</v>
      </c>
      <c r="F29" s="16">
        <v>0</v>
      </c>
      <c r="G29" s="23">
        <f t="shared" si="1"/>
        <v>0</v>
      </c>
      <c r="H29" s="23">
        <f t="shared" si="2"/>
        <v>10.75</v>
      </c>
    </row>
    <row r="30" spans="1:8" x14ac:dyDescent="0.3">
      <c r="A30" s="13" t="s">
        <v>27</v>
      </c>
      <c r="C30" s="23"/>
      <c r="E30" s="23"/>
    </row>
    <row r="31" spans="1:8" x14ac:dyDescent="0.3">
      <c r="A31" s="14" t="s">
        <v>141</v>
      </c>
      <c r="B31" s="14" t="s">
        <v>29</v>
      </c>
      <c r="C31" s="15">
        <v>8.25</v>
      </c>
      <c r="D31" s="14">
        <v>0.75</v>
      </c>
      <c r="E31" s="23">
        <f>ROUND(C31*D31,2)</f>
        <v>6.19</v>
      </c>
      <c r="F31" s="16">
        <v>0</v>
      </c>
      <c r="G31" s="23">
        <f>ROUND(E31*F31,2)</f>
        <v>0</v>
      </c>
      <c r="H31" s="23">
        <f>ROUND(E31-G31,2)</f>
        <v>6.19</v>
      </c>
    </row>
    <row r="32" spans="1:8" x14ac:dyDescent="0.3">
      <c r="A32" s="14" t="s">
        <v>142</v>
      </c>
      <c r="B32" s="14" t="s">
        <v>48</v>
      </c>
      <c r="C32" s="15">
        <v>8</v>
      </c>
      <c r="D32" s="14">
        <v>1</v>
      </c>
      <c r="E32" s="23">
        <f>ROUND(C32*D32,2)</f>
        <v>8</v>
      </c>
      <c r="F32" s="16">
        <v>0</v>
      </c>
      <c r="G32" s="23">
        <f>ROUND(E32*F32,2)</f>
        <v>0</v>
      </c>
      <c r="H32" s="23">
        <f>ROUND(E32-G32,2)</f>
        <v>8</v>
      </c>
    </row>
    <row r="33" spans="1:8" x14ac:dyDescent="0.3">
      <c r="A33" s="13" t="s">
        <v>33</v>
      </c>
      <c r="C33" s="23"/>
      <c r="E33" s="23"/>
    </row>
    <row r="34" spans="1:8" x14ac:dyDescent="0.3">
      <c r="A34" s="14" t="s">
        <v>143</v>
      </c>
      <c r="B34" s="14" t="s">
        <v>29</v>
      </c>
      <c r="C34" s="15">
        <v>1.1499999999999999</v>
      </c>
      <c r="D34" s="14">
        <v>50</v>
      </c>
      <c r="E34" s="23">
        <f>ROUND(C34*D34,2)</f>
        <v>57.5</v>
      </c>
      <c r="F34" s="16">
        <v>0</v>
      </c>
      <c r="G34" s="23">
        <f>ROUND(E34*F34,2)</f>
        <v>0</v>
      </c>
      <c r="H34" s="23">
        <f>ROUND(E34-G34,2)</f>
        <v>57.5</v>
      </c>
    </row>
    <row r="35" spans="1:8" x14ac:dyDescent="0.3">
      <c r="A35" s="13" t="s">
        <v>114</v>
      </c>
      <c r="C35" s="23"/>
      <c r="E35" s="23"/>
    </row>
    <row r="36" spans="1:8" x14ac:dyDescent="0.3">
      <c r="A36" s="14" t="s">
        <v>115</v>
      </c>
      <c r="B36" s="14" t="s">
        <v>26</v>
      </c>
      <c r="C36" s="15">
        <v>3.3</v>
      </c>
      <c r="D36" s="14">
        <v>1.1000000000000001</v>
      </c>
      <c r="E36" s="23">
        <f>ROUND(C36*D36,2)</f>
        <v>3.63</v>
      </c>
      <c r="F36" s="16">
        <v>0</v>
      </c>
      <c r="G36" s="23">
        <f>ROUND(E36*F36,2)</f>
        <v>0</v>
      </c>
      <c r="H36" s="23">
        <f>ROUND(E36-G36,2)</f>
        <v>3.63</v>
      </c>
    </row>
    <row r="37" spans="1:8" x14ac:dyDescent="0.3">
      <c r="A37" s="13" t="s">
        <v>61</v>
      </c>
      <c r="C37" s="23"/>
      <c r="E37" s="23"/>
    </row>
    <row r="38" spans="1:8" x14ac:dyDescent="0.3">
      <c r="A38" s="14" t="s">
        <v>62</v>
      </c>
      <c r="B38" s="14" t="s">
        <v>48</v>
      </c>
      <c r="C38" s="15">
        <v>7.5</v>
      </c>
      <c r="D38" s="14">
        <v>1</v>
      </c>
      <c r="E38" s="23">
        <f>ROUND(C38*D38,2)</f>
        <v>7.5</v>
      </c>
      <c r="F38" s="16">
        <v>0</v>
      </c>
      <c r="G38" s="23">
        <f>ROUND(E38*F38,2)</f>
        <v>0</v>
      </c>
      <c r="H38" s="23">
        <f>ROUND(E38-G38,2)</f>
        <v>7.5</v>
      </c>
    </row>
    <row r="39" spans="1:8" x14ac:dyDescent="0.3">
      <c r="A39" s="13" t="s">
        <v>131</v>
      </c>
      <c r="C39" s="23"/>
      <c r="E39" s="23"/>
    </row>
    <row r="40" spans="1:8" x14ac:dyDescent="0.3">
      <c r="A40" s="14" t="s">
        <v>144</v>
      </c>
      <c r="B40" s="14" t="s">
        <v>124</v>
      </c>
      <c r="C40" s="15">
        <v>0.27</v>
      </c>
      <c r="D40" s="14">
        <v>53</v>
      </c>
      <c r="E40" s="23">
        <f>ROUND(C40*D40,2)</f>
        <v>14.31</v>
      </c>
      <c r="F40" s="16">
        <v>0</v>
      </c>
      <c r="G40" s="23">
        <f>ROUND(E40*F40,2)</f>
        <v>0</v>
      </c>
      <c r="H40" s="23">
        <f>ROUND(E40-G40,2)</f>
        <v>14.31</v>
      </c>
    </row>
    <row r="41" spans="1:8" x14ac:dyDescent="0.3">
      <c r="A41" s="13" t="s">
        <v>99</v>
      </c>
      <c r="C41" s="23"/>
      <c r="E41" s="23"/>
    </row>
    <row r="42" spans="1:8" x14ac:dyDescent="0.3">
      <c r="A42" s="14" t="s">
        <v>188</v>
      </c>
      <c r="B42" s="14" t="s">
        <v>48</v>
      </c>
      <c r="C42" s="15">
        <v>4.5</v>
      </c>
      <c r="D42" s="14">
        <v>0.5</v>
      </c>
      <c r="E42" s="23">
        <f>ROUND(C42*D42,2)</f>
        <v>2.25</v>
      </c>
      <c r="F42" s="16">
        <v>0</v>
      </c>
      <c r="G42" s="23">
        <f>ROUND(E42*F42,2)</f>
        <v>0</v>
      </c>
      <c r="H42" s="23">
        <f>ROUND(E42-G42,2)</f>
        <v>2.25</v>
      </c>
    </row>
    <row r="43" spans="1:8" x14ac:dyDescent="0.3">
      <c r="A43" s="13" t="s">
        <v>34</v>
      </c>
      <c r="C43" s="23"/>
      <c r="E43" s="23"/>
    </row>
    <row r="44" spans="1:8" x14ac:dyDescent="0.3">
      <c r="A44" s="14" t="s">
        <v>35</v>
      </c>
      <c r="B44" s="14" t="s">
        <v>36</v>
      </c>
      <c r="C44" s="15">
        <v>65</v>
      </c>
      <c r="D44" s="14">
        <v>0.33300000000000002</v>
      </c>
      <c r="E44" s="23">
        <f>ROUND(C44*D44,2)</f>
        <v>21.65</v>
      </c>
      <c r="F44" s="16">
        <v>0</v>
      </c>
      <c r="G44" s="23">
        <f>ROUND(E44*F44,2)</f>
        <v>0</v>
      </c>
      <c r="H44" s="23">
        <f>ROUND(E44-G44,2)</f>
        <v>21.65</v>
      </c>
    </row>
    <row r="45" spans="1:8" x14ac:dyDescent="0.3">
      <c r="A45" s="13" t="s">
        <v>116</v>
      </c>
      <c r="C45" s="23"/>
      <c r="E45" s="23"/>
    </row>
    <row r="46" spans="1:8" x14ac:dyDescent="0.3">
      <c r="A46" s="14" t="s">
        <v>145</v>
      </c>
      <c r="B46" s="14" t="s">
        <v>48</v>
      </c>
      <c r="C46" s="15">
        <v>6.5</v>
      </c>
      <c r="D46" s="14">
        <v>1</v>
      </c>
      <c r="E46" s="23">
        <f>ROUND(C46*D46,2)</f>
        <v>6.5</v>
      </c>
      <c r="F46" s="16">
        <v>0</v>
      </c>
      <c r="G46" s="23">
        <f>ROUND(E46*F46,2)</f>
        <v>0</v>
      </c>
      <c r="H46" s="23">
        <f>ROUND(E46-G46,2)</f>
        <v>6.5</v>
      </c>
    </row>
    <row r="47" spans="1:8" x14ac:dyDescent="0.3">
      <c r="A47" s="13" t="s">
        <v>146</v>
      </c>
      <c r="C47" s="23"/>
      <c r="E47" s="23"/>
    </row>
    <row r="48" spans="1:8" x14ac:dyDescent="0.3">
      <c r="A48" s="14" t="s">
        <v>147</v>
      </c>
      <c r="B48" s="14" t="s">
        <v>48</v>
      </c>
      <c r="C48" s="15">
        <v>1.55</v>
      </c>
      <c r="D48" s="14">
        <v>1</v>
      </c>
      <c r="E48" s="23">
        <f>ROUND(C48*D48,2)</f>
        <v>1.55</v>
      </c>
      <c r="F48" s="16">
        <v>0</v>
      </c>
      <c r="G48" s="23">
        <f>ROUND(E48*F48,2)</f>
        <v>0</v>
      </c>
      <c r="H48" s="23">
        <f>ROUND(E48-G48,2)</f>
        <v>1.55</v>
      </c>
    </row>
    <row r="49" spans="1:8" x14ac:dyDescent="0.3">
      <c r="A49" s="13" t="s">
        <v>118</v>
      </c>
      <c r="C49" s="23"/>
      <c r="E49" s="23"/>
    </row>
    <row r="50" spans="1:8" x14ac:dyDescent="0.3">
      <c r="A50" s="14" t="s">
        <v>119</v>
      </c>
      <c r="B50" s="14" t="s">
        <v>48</v>
      </c>
      <c r="C50" s="15">
        <v>10</v>
      </c>
      <c r="D50" s="14">
        <v>0.33300000000000002</v>
      </c>
      <c r="E50" s="23">
        <f>ROUND(C50*D50,2)</f>
        <v>3.33</v>
      </c>
      <c r="F50" s="16">
        <v>0</v>
      </c>
      <c r="G50" s="23">
        <f>ROUND(E50*F50,2)</f>
        <v>0</v>
      </c>
      <c r="H50" s="23">
        <f>ROUND(E50-G50,2)</f>
        <v>3.33</v>
      </c>
    </row>
    <row r="51" spans="1:8" x14ac:dyDescent="0.3">
      <c r="A51" s="13" t="s">
        <v>37</v>
      </c>
      <c r="C51" s="23"/>
      <c r="E51" s="23"/>
    </row>
    <row r="52" spans="1:8" x14ac:dyDescent="0.3">
      <c r="A52" s="14" t="s">
        <v>38</v>
      </c>
      <c r="B52" s="14" t="s">
        <v>39</v>
      </c>
      <c r="C52" s="15">
        <v>17.940000000000001</v>
      </c>
      <c r="D52" s="14">
        <v>0.3362</v>
      </c>
      <c r="E52" s="23">
        <f>ROUND(C52*D52,2)</f>
        <v>6.03</v>
      </c>
      <c r="F52" s="16">
        <v>0</v>
      </c>
      <c r="G52" s="23">
        <f>ROUND(E52*F52,2)</f>
        <v>0</v>
      </c>
      <c r="H52" s="23">
        <f>ROUND(E52-G52,2)</f>
        <v>6.03</v>
      </c>
    </row>
    <row r="53" spans="1:8" x14ac:dyDescent="0.3">
      <c r="A53" s="14" t="s">
        <v>134</v>
      </c>
      <c r="B53" s="14" t="s">
        <v>39</v>
      </c>
      <c r="C53" s="15">
        <v>17.940000000000001</v>
      </c>
      <c r="D53" s="14">
        <v>8.5099999999999995E-2</v>
      </c>
      <c r="E53" s="23">
        <f>ROUND(C53*D53,2)</f>
        <v>1.53</v>
      </c>
      <c r="F53" s="16">
        <v>0</v>
      </c>
      <c r="G53" s="23">
        <f>ROUND(E53*F53,2)</f>
        <v>0</v>
      </c>
      <c r="H53" s="23">
        <f>ROUND(E53-G53,2)</f>
        <v>1.53</v>
      </c>
    </row>
    <row r="54" spans="1:8" x14ac:dyDescent="0.3">
      <c r="A54" s="14" t="s">
        <v>91</v>
      </c>
      <c r="B54" s="14" t="s">
        <v>39</v>
      </c>
      <c r="C54" s="15">
        <v>17.940000000000001</v>
      </c>
      <c r="D54" s="14">
        <v>3.5299999999999998E-2</v>
      </c>
      <c r="E54" s="23">
        <f>ROUND(C54*D54,2)</f>
        <v>0.63</v>
      </c>
      <c r="F54" s="16">
        <v>0</v>
      </c>
      <c r="G54" s="23">
        <f>ROUND(E54*F54,2)</f>
        <v>0</v>
      </c>
      <c r="H54" s="23">
        <f>ROUND(E54-G54,2)</f>
        <v>0.63</v>
      </c>
    </row>
    <row r="55" spans="1:8" x14ac:dyDescent="0.3">
      <c r="A55" s="13" t="s">
        <v>40</v>
      </c>
      <c r="C55" s="23"/>
      <c r="E55" s="23"/>
    </row>
    <row r="56" spans="1:8" x14ac:dyDescent="0.3">
      <c r="A56" s="14" t="s">
        <v>41</v>
      </c>
      <c r="B56" s="14" t="s">
        <v>39</v>
      </c>
      <c r="C56" s="15">
        <v>9.06</v>
      </c>
      <c r="D56" s="14">
        <v>0.3125</v>
      </c>
      <c r="E56" s="23">
        <f>ROUND(C56*D56,2)</f>
        <v>2.83</v>
      </c>
      <c r="F56" s="16">
        <v>0</v>
      </c>
      <c r="G56" s="23">
        <f>ROUND(E56*F56,2)</f>
        <v>0</v>
      </c>
      <c r="H56" s="23">
        <f>ROUND(E56-G56,2)</f>
        <v>2.83</v>
      </c>
    </row>
    <row r="57" spans="1:8" x14ac:dyDescent="0.3">
      <c r="A57" s="13" t="s">
        <v>43</v>
      </c>
      <c r="C57" s="23"/>
      <c r="E57" s="23"/>
    </row>
    <row r="58" spans="1:8" x14ac:dyDescent="0.3">
      <c r="A58" s="14" t="s">
        <v>42</v>
      </c>
      <c r="B58" s="14" t="s">
        <v>39</v>
      </c>
      <c r="C58" s="15">
        <v>9.06</v>
      </c>
      <c r="D58" s="14">
        <v>5.0799999999999998E-2</v>
      </c>
      <c r="E58" s="23">
        <f>ROUND(C58*D58,2)</f>
        <v>0.46</v>
      </c>
      <c r="F58" s="16">
        <v>0</v>
      </c>
      <c r="G58" s="23">
        <f>ROUND(E58*F58,2)</f>
        <v>0</v>
      </c>
      <c r="H58" s="23">
        <f>ROUND(E58-G58,2)</f>
        <v>0.46</v>
      </c>
    </row>
    <row r="59" spans="1:8" x14ac:dyDescent="0.3">
      <c r="A59" s="14" t="s">
        <v>91</v>
      </c>
      <c r="B59" s="14" t="s">
        <v>39</v>
      </c>
      <c r="C59" s="15">
        <v>9.06</v>
      </c>
      <c r="D59" s="14">
        <v>1.7600000000000001E-2</v>
      </c>
      <c r="E59" s="23">
        <f>ROUND(C59*D59,2)</f>
        <v>0.16</v>
      </c>
      <c r="F59" s="16">
        <v>0</v>
      </c>
      <c r="G59" s="23">
        <f>ROUND(E59*F59,2)</f>
        <v>0</v>
      </c>
      <c r="H59" s="23">
        <f>ROUND(E59-G59,2)</f>
        <v>0.16</v>
      </c>
    </row>
    <row r="60" spans="1:8" x14ac:dyDescent="0.3">
      <c r="A60" s="14" t="s">
        <v>44</v>
      </c>
      <c r="B60" s="14" t="s">
        <v>39</v>
      </c>
      <c r="C60" s="15">
        <v>17.91</v>
      </c>
      <c r="D60" s="14">
        <v>0.22839999999999999</v>
      </c>
      <c r="E60" s="23">
        <f>ROUND(C60*D60,2)</f>
        <v>4.09</v>
      </c>
      <c r="F60" s="16">
        <v>0</v>
      </c>
      <c r="G60" s="23">
        <f>ROUND(E60*F60,2)</f>
        <v>0</v>
      </c>
      <c r="H60" s="23">
        <f>ROUND(E60-G60,2)</f>
        <v>4.09</v>
      </c>
    </row>
    <row r="61" spans="1:8" x14ac:dyDescent="0.3">
      <c r="A61" s="13" t="s">
        <v>45</v>
      </c>
      <c r="C61" s="23"/>
      <c r="E61" s="23"/>
    </row>
    <row r="62" spans="1:8" x14ac:dyDescent="0.3">
      <c r="A62" s="14" t="s">
        <v>38</v>
      </c>
      <c r="B62" s="14" t="s">
        <v>19</v>
      </c>
      <c r="C62" s="15">
        <v>3.44</v>
      </c>
      <c r="D62" s="14">
        <v>3.8348</v>
      </c>
      <c r="E62" s="23">
        <f>ROUND(C62*D62,2)</f>
        <v>13.19</v>
      </c>
      <c r="F62" s="16">
        <v>0</v>
      </c>
      <c r="G62" s="23">
        <f>ROUND(E62*F62,2)</f>
        <v>0</v>
      </c>
      <c r="H62" s="23">
        <f>ROUND(E62-G62,2)</f>
        <v>13.19</v>
      </c>
    </row>
    <row r="63" spans="1:8" x14ac:dyDescent="0.3">
      <c r="A63" s="14" t="s">
        <v>134</v>
      </c>
      <c r="B63" s="14" t="s">
        <v>19</v>
      </c>
      <c r="C63" s="15">
        <v>3.44</v>
      </c>
      <c r="D63" s="14">
        <v>1.4244000000000001</v>
      </c>
      <c r="E63" s="23">
        <f>ROUND(C63*D63,2)</f>
        <v>4.9000000000000004</v>
      </c>
      <c r="F63" s="16">
        <v>0</v>
      </c>
      <c r="G63" s="23">
        <f>ROUND(E63*F63,2)</f>
        <v>0</v>
      </c>
      <c r="H63" s="23">
        <f>ROUND(E63-G63,2)</f>
        <v>4.9000000000000004</v>
      </c>
    </row>
    <row r="64" spans="1:8" x14ac:dyDescent="0.3">
      <c r="A64" s="14" t="s">
        <v>91</v>
      </c>
      <c r="B64" s="14" t="s">
        <v>19</v>
      </c>
      <c r="C64" s="15">
        <v>3.44</v>
      </c>
      <c r="D64" s="14">
        <v>0.44900000000000001</v>
      </c>
      <c r="E64" s="23">
        <f>ROUND(C64*D64,2)</f>
        <v>1.54</v>
      </c>
      <c r="F64" s="16">
        <v>0</v>
      </c>
      <c r="G64" s="23">
        <f>ROUND(E64*F64,2)</f>
        <v>0</v>
      </c>
      <c r="H64" s="23">
        <f>ROUND(E64-G64,2)</f>
        <v>1.54</v>
      </c>
    </row>
    <row r="65" spans="1:8" x14ac:dyDescent="0.3">
      <c r="A65" s="14" t="s">
        <v>217</v>
      </c>
      <c r="B65" s="14" t="s">
        <v>19</v>
      </c>
      <c r="C65" s="15">
        <v>3.44</v>
      </c>
      <c r="D65" s="14">
        <v>10.9975</v>
      </c>
      <c r="E65" s="23">
        <f>ROUND(C65*D65,2)</f>
        <v>37.83</v>
      </c>
      <c r="F65" s="16">
        <v>0</v>
      </c>
      <c r="G65" s="23">
        <f>ROUND(E65*F65,2)</f>
        <v>0</v>
      </c>
      <c r="H65" s="23">
        <f>ROUND(E65-G65,2)</f>
        <v>37.83</v>
      </c>
    </row>
    <row r="66" spans="1:8" x14ac:dyDescent="0.3">
      <c r="A66" s="13" t="s">
        <v>47</v>
      </c>
      <c r="C66" s="23"/>
      <c r="E66" s="23"/>
    </row>
    <row r="67" spans="1:8" x14ac:dyDescent="0.3">
      <c r="A67" s="14" t="s">
        <v>42</v>
      </c>
      <c r="B67" s="14" t="s">
        <v>48</v>
      </c>
      <c r="C67" s="15">
        <v>6.55</v>
      </c>
      <c r="D67" s="14">
        <v>1</v>
      </c>
      <c r="E67" s="23">
        <f t="shared" ref="E67:E72" si="3">ROUND(C67*D67,2)</f>
        <v>6.55</v>
      </c>
      <c r="F67" s="16">
        <v>0</v>
      </c>
      <c r="G67" s="23">
        <f t="shared" ref="G67:G72" si="4">ROUND(E67*F67,2)</f>
        <v>0</v>
      </c>
      <c r="H67" s="23">
        <f t="shared" ref="H67:H74" si="5">ROUND(E67-G67,2)</f>
        <v>6.55</v>
      </c>
    </row>
    <row r="68" spans="1:8" x14ac:dyDescent="0.3">
      <c r="A68" s="14" t="s">
        <v>38</v>
      </c>
      <c r="B68" s="14" t="s">
        <v>48</v>
      </c>
      <c r="C68" s="15">
        <v>2.75</v>
      </c>
      <c r="D68" s="14">
        <v>1</v>
      </c>
      <c r="E68" s="23">
        <f t="shared" si="3"/>
        <v>2.75</v>
      </c>
      <c r="F68" s="16">
        <v>0</v>
      </c>
      <c r="G68" s="23">
        <f t="shared" si="4"/>
        <v>0</v>
      </c>
      <c r="H68" s="23">
        <f t="shared" si="5"/>
        <v>2.75</v>
      </c>
    </row>
    <row r="69" spans="1:8" x14ac:dyDescent="0.3">
      <c r="A69" s="14" t="s">
        <v>134</v>
      </c>
      <c r="B69" s="14" t="s">
        <v>48</v>
      </c>
      <c r="C69" s="15">
        <v>4.7</v>
      </c>
      <c r="D69" s="14">
        <v>1</v>
      </c>
      <c r="E69" s="23">
        <f t="shared" si="3"/>
        <v>4.7</v>
      </c>
      <c r="F69" s="16">
        <v>0</v>
      </c>
      <c r="G69" s="23">
        <f t="shared" si="4"/>
        <v>0</v>
      </c>
      <c r="H69" s="23">
        <f t="shared" si="5"/>
        <v>4.7</v>
      </c>
    </row>
    <row r="70" spans="1:8" x14ac:dyDescent="0.3">
      <c r="A70" s="14" t="s">
        <v>91</v>
      </c>
      <c r="B70" s="14" t="s">
        <v>48</v>
      </c>
      <c r="C70" s="15">
        <v>0.63</v>
      </c>
      <c r="D70" s="14">
        <v>1</v>
      </c>
      <c r="E70" s="23">
        <f t="shared" si="3"/>
        <v>0.63</v>
      </c>
      <c r="F70" s="16">
        <v>0</v>
      </c>
      <c r="G70" s="23">
        <f t="shared" si="4"/>
        <v>0</v>
      </c>
      <c r="H70" s="23">
        <f t="shared" si="5"/>
        <v>0.63</v>
      </c>
    </row>
    <row r="71" spans="1:8" x14ac:dyDescent="0.3">
      <c r="A71" s="14" t="s">
        <v>217</v>
      </c>
      <c r="B71" s="14" t="s">
        <v>48</v>
      </c>
      <c r="C71" s="15">
        <v>14.31</v>
      </c>
      <c r="D71" s="14">
        <v>1</v>
      </c>
      <c r="E71" s="23">
        <f t="shared" si="3"/>
        <v>14.31</v>
      </c>
      <c r="F71" s="16">
        <v>0</v>
      </c>
      <c r="G71" s="23">
        <f t="shared" si="4"/>
        <v>0</v>
      </c>
      <c r="H71" s="23">
        <f t="shared" si="5"/>
        <v>14.31</v>
      </c>
    </row>
    <row r="72" spans="1:8" x14ac:dyDescent="0.3">
      <c r="A72" s="9" t="s">
        <v>49</v>
      </c>
      <c r="B72" s="9" t="s">
        <v>48</v>
      </c>
      <c r="C72" s="10">
        <v>24.29</v>
      </c>
      <c r="D72" s="9">
        <v>1</v>
      </c>
      <c r="E72" s="22">
        <f t="shared" si="3"/>
        <v>24.29</v>
      </c>
      <c r="F72" s="11">
        <v>0</v>
      </c>
      <c r="G72" s="22">
        <f t="shared" si="4"/>
        <v>0</v>
      </c>
      <c r="H72" s="22">
        <f t="shared" si="5"/>
        <v>24.29</v>
      </c>
    </row>
    <row r="73" spans="1:8" x14ac:dyDescent="0.3">
      <c r="A73" s="7" t="s">
        <v>50</v>
      </c>
      <c r="C73" s="23"/>
      <c r="E73" s="23">
        <f>SUM(E12:E72)</f>
        <v>585.61999999999978</v>
      </c>
      <c r="G73" s="12">
        <f>SUM(G12:G72)</f>
        <v>0</v>
      </c>
      <c r="H73" s="12">
        <f t="shared" si="5"/>
        <v>585.62</v>
      </c>
    </row>
    <row r="74" spans="1:8" x14ac:dyDescent="0.3">
      <c r="A74" s="7" t="s">
        <v>51</v>
      </c>
      <c r="C74" s="23"/>
      <c r="E74" s="23">
        <f>+E8-E73</f>
        <v>134.38000000000022</v>
      </c>
      <c r="G74" s="12">
        <f>+G8-G73</f>
        <v>0</v>
      </c>
      <c r="H74" s="12">
        <f t="shared" si="5"/>
        <v>134.38</v>
      </c>
    </row>
    <row r="75" spans="1:8" x14ac:dyDescent="0.3">
      <c r="A75" t="s">
        <v>12</v>
      </c>
      <c r="C75" s="23"/>
      <c r="E75" s="23"/>
    </row>
    <row r="76" spans="1:8" x14ac:dyDescent="0.3">
      <c r="A76" s="7" t="s">
        <v>52</v>
      </c>
      <c r="C76" s="23"/>
      <c r="E76" s="23"/>
    </row>
    <row r="77" spans="1:8" x14ac:dyDescent="0.3">
      <c r="A77" s="14" t="s">
        <v>42</v>
      </c>
      <c r="B77" s="14" t="s">
        <v>48</v>
      </c>
      <c r="C77" s="15">
        <v>16.510000000000002</v>
      </c>
      <c r="D77" s="14">
        <v>1</v>
      </c>
      <c r="E77" s="23">
        <f>ROUND(C77*D77,2)</f>
        <v>16.510000000000002</v>
      </c>
      <c r="F77" s="16">
        <v>0</v>
      </c>
      <c r="G77" s="23">
        <f>ROUND(E77*F77,2)</f>
        <v>0</v>
      </c>
      <c r="H77" s="23">
        <f t="shared" ref="H77:H84" si="6">ROUND(E77-G77,2)</f>
        <v>16.510000000000002</v>
      </c>
    </row>
    <row r="78" spans="1:8" x14ac:dyDescent="0.3">
      <c r="A78" s="14" t="s">
        <v>38</v>
      </c>
      <c r="B78" s="14" t="s">
        <v>48</v>
      </c>
      <c r="C78" s="15">
        <v>21.36</v>
      </c>
      <c r="D78" s="14">
        <v>1</v>
      </c>
      <c r="E78" s="23">
        <f>ROUND(C78*D78,2)</f>
        <v>21.36</v>
      </c>
      <c r="F78" s="16">
        <v>0</v>
      </c>
      <c r="G78" s="23">
        <f>ROUND(E78*F78,2)</f>
        <v>0</v>
      </c>
      <c r="H78" s="23">
        <f t="shared" si="6"/>
        <v>21.36</v>
      </c>
    </row>
    <row r="79" spans="1:8" x14ac:dyDescent="0.3">
      <c r="A79" s="14" t="s">
        <v>134</v>
      </c>
      <c r="B79" s="14" t="s">
        <v>48</v>
      </c>
      <c r="C79" s="15">
        <v>22.51</v>
      </c>
      <c r="D79" s="14">
        <v>1</v>
      </c>
      <c r="E79" s="23">
        <f>ROUND(C79*D79,2)</f>
        <v>22.51</v>
      </c>
      <c r="F79" s="16">
        <v>0</v>
      </c>
      <c r="G79" s="23">
        <f>ROUND(E79*F79,2)</f>
        <v>0</v>
      </c>
      <c r="H79" s="23">
        <f t="shared" si="6"/>
        <v>22.51</v>
      </c>
    </row>
    <row r="80" spans="1:8" x14ac:dyDescent="0.3">
      <c r="A80" s="14" t="s">
        <v>91</v>
      </c>
      <c r="B80" s="14" t="s">
        <v>48</v>
      </c>
      <c r="C80" s="15">
        <v>4.9800000000000004</v>
      </c>
      <c r="D80" s="14">
        <v>1</v>
      </c>
      <c r="E80" s="23">
        <f>ROUND(C80*D80,2)</f>
        <v>4.9800000000000004</v>
      </c>
      <c r="F80" s="16">
        <v>0</v>
      </c>
      <c r="G80" s="23">
        <f>ROUND(E80*F80,2)</f>
        <v>0</v>
      </c>
      <c r="H80" s="23">
        <f t="shared" si="6"/>
        <v>4.9800000000000004</v>
      </c>
    </row>
    <row r="81" spans="1:8" x14ac:dyDescent="0.3">
      <c r="A81" s="9" t="s">
        <v>217</v>
      </c>
      <c r="B81" s="9" t="s">
        <v>48</v>
      </c>
      <c r="C81" s="10">
        <v>58.74</v>
      </c>
      <c r="D81" s="9">
        <v>1</v>
      </c>
      <c r="E81" s="22">
        <f>ROUND(C81*D81,2)</f>
        <v>58.74</v>
      </c>
      <c r="F81" s="11">
        <v>0</v>
      </c>
      <c r="G81" s="22">
        <f>ROUND(E81*F81,2)</f>
        <v>0</v>
      </c>
      <c r="H81" s="22">
        <f t="shared" si="6"/>
        <v>58.74</v>
      </c>
    </row>
    <row r="82" spans="1:8" x14ac:dyDescent="0.3">
      <c r="A82" s="7" t="s">
        <v>53</v>
      </c>
      <c r="C82" s="23"/>
      <c r="E82" s="23">
        <f>SUM(E77:E81)</f>
        <v>124.10000000000002</v>
      </c>
      <c r="G82" s="12">
        <f>SUM(G77:G81)</f>
        <v>0</v>
      </c>
      <c r="H82" s="12">
        <f t="shared" si="6"/>
        <v>124.1</v>
      </c>
    </row>
    <row r="83" spans="1:8" x14ac:dyDescent="0.3">
      <c r="A83" s="7" t="s">
        <v>54</v>
      </c>
      <c r="C83" s="23"/>
      <c r="E83" s="23">
        <f>+E73+E82</f>
        <v>709.7199999999998</v>
      </c>
      <c r="G83" s="12">
        <f>+G73+G82</f>
        <v>0</v>
      </c>
      <c r="H83" s="12">
        <f t="shared" si="6"/>
        <v>709.72</v>
      </c>
    </row>
    <row r="84" spans="1:8" x14ac:dyDescent="0.3">
      <c r="A84" s="7" t="s">
        <v>55</v>
      </c>
      <c r="C84" s="23"/>
      <c r="E84" s="23">
        <f>+E8-E83</f>
        <v>10.2800000000002</v>
      </c>
      <c r="G84" s="12">
        <f>+G8-G83</f>
        <v>0</v>
      </c>
      <c r="H84" s="12">
        <f t="shared" si="6"/>
        <v>10.28</v>
      </c>
    </row>
    <row r="85" spans="1:8" x14ac:dyDescent="0.3">
      <c r="A85" t="s">
        <v>120</v>
      </c>
      <c r="C85" s="23"/>
      <c r="E85" s="23"/>
    </row>
    <row r="86" spans="1:8" x14ac:dyDescent="0.3">
      <c r="A86" t="s">
        <v>425</v>
      </c>
      <c r="C86" s="23"/>
      <c r="E86" s="23"/>
    </row>
    <row r="87" spans="1:8" x14ac:dyDescent="0.3">
      <c r="C87" s="23"/>
      <c r="E87" s="23"/>
    </row>
    <row r="88" spans="1:8" x14ac:dyDescent="0.3">
      <c r="A88" s="7" t="s">
        <v>121</v>
      </c>
      <c r="C88" s="23"/>
      <c r="E88" s="23"/>
    </row>
    <row r="89" spans="1:8" x14ac:dyDescent="0.3">
      <c r="A89" s="7" t="s">
        <v>122</v>
      </c>
      <c r="C89" s="23"/>
      <c r="E89" s="23"/>
    </row>
    <row r="98" spans="1:8" x14ac:dyDescent="0.3">
      <c r="A98" t="str" cm="1">
        <f t="array" aca="1" ref="A98" ca="1">MID(CELL("filename",A1),FIND("]",CELL("filename",A1))+1,256)</f>
        <v>soy10</v>
      </c>
    </row>
    <row r="99" spans="1:8" x14ac:dyDescent="0.3">
      <c r="A99" s="7" t="s">
        <v>50</v>
      </c>
      <c r="E99" s="25">
        <f>VLOOKUP(A99,$A$1:$H$98,5,FALSE)</f>
        <v>585.61999999999978</v>
      </c>
    </row>
    <row r="100" spans="1:8" x14ac:dyDescent="0.3">
      <c r="A100" s="7" t="s">
        <v>293</v>
      </c>
      <c r="E100" s="25">
        <f>VLOOKUP(A100,$A$1:$H$98,5,FALSE)</f>
        <v>124.10000000000002</v>
      </c>
    </row>
    <row r="101" spans="1:8" x14ac:dyDescent="0.3">
      <c r="A101" s="7" t="s">
        <v>294</v>
      </c>
      <c r="E101" s="25">
        <f t="shared" ref="E101:E102" si="7">VLOOKUP(A101,$A$1:$H$98,5,FALSE)</f>
        <v>709.7199999999998</v>
      </c>
    </row>
    <row r="102" spans="1:8" x14ac:dyDescent="0.3">
      <c r="A102" s="7" t="s">
        <v>55</v>
      </c>
      <c r="E102" s="25">
        <f t="shared" si="7"/>
        <v>10.2800000000002</v>
      </c>
    </row>
    <row r="104" spans="1:8" x14ac:dyDescent="0.3">
      <c r="A104" s="21" t="s">
        <v>255</v>
      </c>
    </row>
    <row r="105" spans="1:8" x14ac:dyDescent="0.3">
      <c r="A105" s="25">
        <f>E102</f>
        <v>10.2800000000002</v>
      </c>
      <c r="B105" s="25">
        <f ca="1">C105-Calculator!$B$16</f>
        <v>11.099999999999998</v>
      </c>
      <c r="C105" s="25">
        <f ca="1">D105-Calculator!$B$16</f>
        <v>11.399999999999999</v>
      </c>
      <c r="D105" s="25">
        <f ca="1">E105-Calculator!$B$16</f>
        <v>11.7</v>
      </c>
      <c r="E105" s="25" cm="1">
        <f t="array" aca="1" ref="E105" ca="1">IF(MID(CELL("filename",A1),FIND("]",CELL("filename",A1))+1,256)=Calculator!AR2,Calculator!B15,C7)</f>
        <v>12</v>
      </c>
      <c r="F105" s="25">
        <f ca="1">E105+Calculator!$B$16</f>
        <v>12.3</v>
      </c>
      <c r="G105" s="25">
        <f ca="1">F105+Calculator!$B$16</f>
        <v>12.600000000000001</v>
      </c>
      <c r="H105" s="25">
        <f ca="1">G105+Calculator!$B$16</f>
        <v>12.900000000000002</v>
      </c>
    </row>
    <row r="106" spans="1:8" x14ac:dyDescent="0.3">
      <c r="A106">
        <f ca="1">A107-Calculator!$B$12</f>
        <v>45</v>
      </c>
      <c r="B106">
        <f t="dataTable" ref="B106:H112" dt2D="1" dtr="1" r1="C7" r2="D7" ca="1"/>
        <v>-210.2199999999998</v>
      </c>
      <c r="C106">
        <v>-237.2199999999998</v>
      </c>
      <c r="D106">
        <v>-250.7199999999998</v>
      </c>
      <c r="E106">
        <v>-250.7199999999998</v>
      </c>
      <c r="F106">
        <v>-237.2199999999998</v>
      </c>
      <c r="G106">
        <v>-210.2199999999998</v>
      </c>
      <c r="H106">
        <v>-169.7199999999998</v>
      </c>
    </row>
    <row r="107" spans="1:8" x14ac:dyDescent="0.3">
      <c r="A107">
        <f ca="1">A108-Calculator!$B$12</f>
        <v>50</v>
      </c>
      <c r="B107">
        <v>-321.2199999999998</v>
      </c>
      <c r="C107">
        <v>-342.2199999999998</v>
      </c>
      <c r="D107">
        <v>-352.7199999999998</v>
      </c>
      <c r="E107">
        <v>-352.7199999999998</v>
      </c>
      <c r="F107">
        <v>-342.2199999999998</v>
      </c>
      <c r="G107">
        <v>-321.2199999999998</v>
      </c>
      <c r="H107">
        <v>-289.7199999999998</v>
      </c>
    </row>
    <row r="108" spans="1:8" x14ac:dyDescent="0.3">
      <c r="A108">
        <f ca="1">A109-Calculator!$B$12</f>
        <v>55</v>
      </c>
      <c r="B108">
        <v>-376.7199999999998</v>
      </c>
      <c r="C108">
        <v>-394.7199999999998</v>
      </c>
      <c r="D108">
        <v>-403.7199999999998</v>
      </c>
      <c r="E108">
        <v>-403.7199999999998</v>
      </c>
      <c r="F108">
        <v>-394.7199999999998</v>
      </c>
      <c r="G108">
        <v>-376.7199999999998</v>
      </c>
      <c r="H108">
        <v>-349.7199999999998</v>
      </c>
    </row>
    <row r="109" spans="1:8" x14ac:dyDescent="0.3">
      <c r="A109" cm="1">
        <f t="array" aca="1" ref="A109" ca="1">IF(MID(CELL("filename",A1),FIND("]",CELL("filename",A1))+1,256)=Calculator!AR2,Calculator!B11,D7)</f>
        <v>60</v>
      </c>
      <c r="B109">
        <v>-376.7199999999998</v>
      </c>
      <c r="C109">
        <v>-394.7199999999998</v>
      </c>
      <c r="D109">
        <v>-403.7199999999998</v>
      </c>
      <c r="E109">
        <v>-403.7199999999998</v>
      </c>
      <c r="F109">
        <v>-394.7199999999998</v>
      </c>
      <c r="G109">
        <v>-376.7199999999998</v>
      </c>
      <c r="H109">
        <v>-349.7199999999998</v>
      </c>
    </row>
    <row r="110" spans="1:8" x14ac:dyDescent="0.3">
      <c r="A110">
        <f ca="1">A109+Calculator!$B$12</f>
        <v>65</v>
      </c>
      <c r="B110">
        <v>-321.2199999999998</v>
      </c>
      <c r="C110">
        <v>-342.2199999999998</v>
      </c>
      <c r="D110">
        <v>-352.7199999999998</v>
      </c>
      <c r="E110">
        <v>-352.7199999999998</v>
      </c>
      <c r="F110">
        <v>-342.2199999999998</v>
      </c>
      <c r="G110">
        <v>-321.2199999999998</v>
      </c>
      <c r="H110">
        <v>-289.7199999999998</v>
      </c>
    </row>
    <row r="111" spans="1:8" x14ac:dyDescent="0.3">
      <c r="A111">
        <f ca="1">A110+Calculator!$B$12</f>
        <v>70</v>
      </c>
      <c r="B111">
        <v>-210.2199999999998</v>
      </c>
      <c r="C111">
        <v>-237.2199999999998</v>
      </c>
      <c r="D111">
        <v>-250.7199999999998</v>
      </c>
      <c r="E111">
        <v>-250.7199999999998</v>
      </c>
      <c r="F111">
        <v>-237.2199999999998</v>
      </c>
      <c r="G111">
        <v>-210.2199999999998</v>
      </c>
      <c r="H111">
        <v>-169.7199999999998</v>
      </c>
    </row>
    <row r="112" spans="1:8" x14ac:dyDescent="0.3">
      <c r="A112">
        <f ca="1">A111+Calculator!$B$12</f>
        <v>75</v>
      </c>
      <c r="B112">
        <v>-43.7199999999998</v>
      </c>
      <c r="C112">
        <v>-79.7199999999998</v>
      </c>
      <c r="D112">
        <v>-97.7199999999998</v>
      </c>
      <c r="E112">
        <v>-97.7199999999998</v>
      </c>
      <c r="F112">
        <v>-79.7199999999998</v>
      </c>
      <c r="G112">
        <v>-43.7199999999998</v>
      </c>
      <c r="H112">
        <v>10.2800000000002</v>
      </c>
    </row>
    <row r="115" spans="1:8" x14ac:dyDescent="0.3">
      <c r="A115" s="21" t="s">
        <v>256</v>
      </c>
    </row>
    <row r="116" spans="1:8" x14ac:dyDescent="0.3">
      <c r="A116" s="25">
        <f>E102</f>
        <v>10.2800000000002</v>
      </c>
      <c r="B116" s="25">
        <f ca="1">C116-Calculator!$B$29</f>
        <v>11.700000000000001</v>
      </c>
      <c r="C116" s="25">
        <f ca="1">D116-Calculator!$B$29</f>
        <v>11.8</v>
      </c>
      <c r="D116" s="25">
        <f ca="1">E116-Calculator!$B$29</f>
        <v>11.9</v>
      </c>
      <c r="E116" s="25" cm="1">
        <f t="array" aca="1" ref="E116" ca="1">IF(MID(CELL("filename",A1),FIND("]",CELL("filename",A1))+1,256)=Calculator!AS2,Calculator!B28,C7)</f>
        <v>12</v>
      </c>
      <c r="F116" s="25">
        <f ca="1">E116+Calculator!$B$29</f>
        <v>12.1</v>
      </c>
      <c r="G116" s="25">
        <f ca="1">F116+Calculator!$B$29</f>
        <v>12.2</v>
      </c>
      <c r="H116" s="25">
        <f ca="1">G116+Calculator!$B$29</f>
        <v>12.299999999999999</v>
      </c>
    </row>
    <row r="117" spans="1:8" x14ac:dyDescent="0.3">
      <c r="A117">
        <f ca="1">A118-Calculator!$B$25</f>
        <v>45</v>
      </c>
      <c r="B117">
        <f t="dataTable" ref="B117:H123" dt2D="1" dtr="1" r1="C7" r2="D7" ca="1"/>
        <v>-183.2199999999998</v>
      </c>
      <c r="C117">
        <v>-192.2199999999998</v>
      </c>
      <c r="D117">
        <v>-196.7199999999998</v>
      </c>
      <c r="E117">
        <v>-196.7199999999998</v>
      </c>
      <c r="F117">
        <v>-192.2199999999998</v>
      </c>
      <c r="G117">
        <v>-183.2199999999998</v>
      </c>
      <c r="H117">
        <v>-169.7199999999998</v>
      </c>
    </row>
    <row r="118" spans="1:8" x14ac:dyDescent="0.3">
      <c r="A118">
        <f ca="1">A119-Calculator!$B$25</f>
        <v>50</v>
      </c>
      <c r="B118">
        <v>-300.2199999999998</v>
      </c>
      <c r="C118">
        <v>-307.2199999999998</v>
      </c>
      <c r="D118">
        <v>-310.7199999999998</v>
      </c>
      <c r="E118">
        <v>-310.7199999999998</v>
      </c>
      <c r="F118">
        <v>-307.2199999999998</v>
      </c>
      <c r="G118">
        <v>-300.2199999999998</v>
      </c>
      <c r="H118">
        <v>-289.7199999999998</v>
      </c>
    </row>
    <row r="119" spans="1:8" x14ac:dyDescent="0.3">
      <c r="A119">
        <f ca="1">A120-Calculator!$B$25</f>
        <v>55</v>
      </c>
      <c r="B119">
        <v>-358.7199999999998</v>
      </c>
      <c r="C119">
        <v>-364.7199999999998</v>
      </c>
      <c r="D119">
        <v>-367.7199999999998</v>
      </c>
      <c r="E119">
        <v>-367.7199999999998</v>
      </c>
      <c r="F119">
        <v>-364.7199999999998</v>
      </c>
      <c r="G119">
        <v>-358.7199999999998</v>
      </c>
      <c r="H119">
        <v>-349.7199999999998</v>
      </c>
    </row>
    <row r="120" spans="1:8" x14ac:dyDescent="0.3">
      <c r="A120" cm="1">
        <f t="array" aca="1" ref="A120" ca="1">IF(MID(CELL("filename",A1),FIND("]",CELL("filename",A1))+1,256)=Calculator!AS2,Calculator!B24,D7)</f>
        <v>60</v>
      </c>
      <c r="B120">
        <v>-358.7199999999998</v>
      </c>
      <c r="C120">
        <v>-364.7199999999998</v>
      </c>
      <c r="D120">
        <v>-367.7199999999998</v>
      </c>
      <c r="E120">
        <v>-367.7199999999998</v>
      </c>
      <c r="F120">
        <v>-364.7199999999998</v>
      </c>
      <c r="G120">
        <v>-358.7199999999998</v>
      </c>
      <c r="H120">
        <v>-349.7199999999998</v>
      </c>
    </row>
    <row r="121" spans="1:8" x14ac:dyDescent="0.3">
      <c r="A121">
        <f ca="1">A120+Calculator!$B$25</f>
        <v>65</v>
      </c>
      <c r="B121">
        <v>-300.2199999999998</v>
      </c>
      <c r="C121">
        <v>-307.2199999999998</v>
      </c>
      <c r="D121">
        <v>-310.7199999999998</v>
      </c>
      <c r="E121">
        <v>-310.7199999999998</v>
      </c>
      <c r="F121">
        <v>-307.2199999999998</v>
      </c>
      <c r="G121">
        <v>-300.2199999999998</v>
      </c>
      <c r="H121">
        <v>-289.7199999999998</v>
      </c>
    </row>
    <row r="122" spans="1:8" x14ac:dyDescent="0.3">
      <c r="A122">
        <f ca="1">A121+Calculator!$B$25</f>
        <v>70</v>
      </c>
      <c r="B122">
        <v>-183.2199999999998</v>
      </c>
      <c r="C122">
        <v>-192.2199999999998</v>
      </c>
      <c r="D122">
        <v>-196.7199999999998</v>
      </c>
      <c r="E122">
        <v>-196.7199999999998</v>
      </c>
      <c r="F122">
        <v>-192.2199999999998</v>
      </c>
      <c r="G122">
        <v>-183.2199999999998</v>
      </c>
      <c r="H122">
        <v>-169.7199999999998</v>
      </c>
    </row>
    <row r="123" spans="1:8" x14ac:dyDescent="0.3">
      <c r="A123">
        <f ca="1">A122+Calculator!$B$25</f>
        <v>75</v>
      </c>
      <c r="B123">
        <v>-7.7199999999997999</v>
      </c>
      <c r="C123">
        <v>-19.7199999999998</v>
      </c>
      <c r="D123">
        <v>-25.7199999999998</v>
      </c>
      <c r="E123">
        <v>-25.7199999999998</v>
      </c>
      <c r="F123">
        <v>-19.7199999999998</v>
      </c>
      <c r="G123">
        <v>-7.7199999999997999</v>
      </c>
      <c r="H123">
        <v>10.2800000000002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E3C21-49A4-4F56-8486-CACE1674F650}">
  <dimension ref="A1:H123"/>
  <sheetViews>
    <sheetView topLeftCell="A100" workbookViewId="0">
      <selection activeCell="A116" sqref="A116:H123"/>
    </sheetView>
  </sheetViews>
  <sheetFormatPr defaultRowHeight="14.4" x14ac:dyDescent="0.3"/>
  <cols>
    <col min="1" max="1" width="25.6640625" customWidth="1"/>
  </cols>
  <sheetData>
    <row r="1" spans="1:8" x14ac:dyDescent="0.3">
      <c r="A1" s="80" t="s">
        <v>225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395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458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10</v>
      </c>
      <c r="B7" s="9" t="s">
        <v>124</v>
      </c>
      <c r="C7" s="28">
        <f>IF(Calculator!B7="Soybeans",Calculator!B15,IF(Calculator!B20="Soybeans",Calculator!B28,13.66))</f>
        <v>12</v>
      </c>
      <c r="D7" s="29">
        <f>IF(Calculator!B7="Soybeans",Calculator!B11,IF(Calculator!B20="Soybeans",Calculator!B24,42))</f>
        <v>60</v>
      </c>
      <c r="E7" s="22">
        <f>ROUND(C7*D7,2)</f>
        <v>720</v>
      </c>
      <c r="F7" s="11">
        <v>0</v>
      </c>
      <c r="G7" s="22">
        <f>ROUND(E7*F7,2)</f>
        <v>0</v>
      </c>
      <c r="H7" s="22">
        <f>ROUND(E7-G7,2)</f>
        <v>720</v>
      </c>
    </row>
    <row r="8" spans="1:8" x14ac:dyDescent="0.3">
      <c r="A8" s="7" t="s">
        <v>11</v>
      </c>
      <c r="C8" s="23"/>
      <c r="E8" s="23">
        <f>SUM(E7:E7)</f>
        <v>720</v>
      </c>
      <c r="G8" s="12">
        <f>SUM(G7:G7)</f>
        <v>0</v>
      </c>
      <c r="H8" s="12">
        <f>ROUND(E8-G8,2)</f>
        <v>720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4</v>
      </c>
      <c r="E12" s="23">
        <f>ROUND(C12*D12,2)</f>
        <v>32.44</v>
      </c>
      <c r="F12" s="16">
        <v>0</v>
      </c>
      <c r="G12" s="23">
        <f>ROUND(E12*F12,2)</f>
        <v>0</v>
      </c>
      <c r="H12" s="23">
        <f>ROUND(E12-G12,2)</f>
        <v>32.44</v>
      </c>
    </row>
    <row r="13" spans="1:8" x14ac:dyDescent="0.3">
      <c r="A13" s="13" t="s">
        <v>20</v>
      </c>
      <c r="C13" s="23"/>
      <c r="E13" s="23"/>
    </row>
    <row r="14" spans="1:8" x14ac:dyDescent="0.3">
      <c r="A14" s="14" t="s">
        <v>125</v>
      </c>
      <c r="B14" s="14" t="s">
        <v>21</v>
      </c>
      <c r="C14" s="15">
        <v>39.25</v>
      </c>
      <c r="D14" s="14">
        <v>0.87</v>
      </c>
      <c r="E14" s="23">
        <f>ROUND(C14*D14,2)</f>
        <v>34.15</v>
      </c>
      <c r="F14" s="16">
        <v>0</v>
      </c>
      <c r="G14" s="23">
        <f>ROUND(E14*F14,2)</f>
        <v>0</v>
      </c>
      <c r="H14" s="23">
        <f>ROUND(E14-G14,2)</f>
        <v>34.15</v>
      </c>
    </row>
    <row r="15" spans="1:8" x14ac:dyDescent="0.3">
      <c r="A15" s="14" t="s">
        <v>22</v>
      </c>
      <c r="B15" s="14" t="s">
        <v>21</v>
      </c>
      <c r="C15" s="15">
        <v>36.200000000000003</v>
      </c>
      <c r="D15" s="14">
        <v>1.33</v>
      </c>
      <c r="E15" s="23">
        <f>ROUND(C15*D15,2)</f>
        <v>48.15</v>
      </c>
      <c r="F15" s="16">
        <v>0</v>
      </c>
      <c r="G15" s="23">
        <f>ROUND(E15*F15,2)</f>
        <v>0</v>
      </c>
      <c r="H15" s="23">
        <f>ROUND(E15-G15,2)</f>
        <v>48.15</v>
      </c>
    </row>
    <row r="16" spans="1:8" x14ac:dyDescent="0.3">
      <c r="A16" s="13" t="s">
        <v>23</v>
      </c>
      <c r="C16" s="23"/>
      <c r="E16" s="23"/>
    </row>
    <row r="17" spans="1:8" x14ac:dyDescent="0.3">
      <c r="A17" s="14" t="s">
        <v>324</v>
      </c>
      <c r="B17" s="14" t="s">
        <v>18</v>
      </c>
      <c r="C17" s="15">
        <v>7.63</v>
      </c>
      <c r="D17" s="14">
        <v>1.6</v>
      </c>
      <c r="E17" s="23">
        <f>ROUND(C17*D17,2)</f>
        <v>12.21</v>
      </c>
      <c r="F17" s="16">
        <v>0</v>
      </c>
      <c r="G17" s="23">
        <f>ROUND(E17*F17,2)</f>
        <v>0</v>
      </c>
      <c r="H17" s="23">
        <f>ROUND(E17-G17,2)</f>
        <v>12.21</v>
      </c>
    </row>
    <row r="18" spans="1:8" x14ac:dyDescent="0.3">
      <c r="A18" s="14" t="s">
        <v>326</v>
      </c>
      <c r="B18" s="14" t="s">
        <v>18</v>
      </c>
      <c r="C18" s="15">
        <v>6.09</v>
      </c>
      <c r="D18" s="14">
        <v>13.7</v>
      </c>
      <c r="E18" s="23">
        <f>ROUND(C18*D18,2)</f>
        <v>83.43</v>
      </c>
      <c r="F18" s="16">
        <v>0</v>
      </c>
      <c r="G18" s="23">
        <f>ROUND(E18*F18,2)</f>
        <v>0</v>
      </c>
      <c r="H18" s="23">
        <f>ROUND(E18-G18,2)</f>
        <v>83.43</v>
      </c>
    </row>
    <row r="19" spans="1:8" x14ac:dyDescent="0.3">
      <c r="A19" s="13" t="s">
        <v>24</v>
      </c>
      <c r="C19" s="23"/>
      <c r="E19" s="23"/>
    </row>
    <row r="20" spans="1:8" x14ac:dyDescent="0.3">
      <c r="A20" s="14" t="s">
        <v>140</v>
      </c>
      <c r="B20" s="14" t="s">
        <v>26</v>
      </c>
      <c r="C20" s="15">
        <v>12</v>
      </c>
      <c r="D20" s="14">
        <v>2</v>
      </c>
      <c r="E20" s="23">
        <f>ROUND(C20*D20,2)</f>
        <v>24</v>
      </c>
      <c r="F20" s="16">
        <v>0</v>
      </c>
      <c r="G20" s="23">
        <f>ROUND(E20*F20,2)</f>
        <v>0</v>
      </c>
      <c r="H20" s="23">
        <f>ROUND(E20-G20,2)</f>
        <v>24</v>
      </c>
    </row>
    <row r="21" spans="1:8" x14ac:dyDescent="0.3">
      <c r="A21" s="14" t="s">
        <v>105</v>
      </c>
      <c r="B21" s="14" t="s">
        <v>18</v>
      </c>
      <c r="C21" s="15">
        <v>0.33</v>
      </c>
      <c r="D21" s="14">
        <v>48</v>
      </c>
      <c r="E21" s="23">
        <f>ROUND(C21*D21,2)</f>
        <v>15.84</v>
      </c>
      <c r="F21" s="16">
        <v>0</v>
      </c>
      <c r="G21" s="23">
        <f>ROUND(E21*F21,2)</f>
        <v>0</v>
      </c>
      <c r="H21" s="23">
        <f>ROUND(E21-G21,2)</f>
        <v>15.84</v>
      </c>
    </row>
    <row r="22" spans="1:8" x14ac:dyDescent="0.3">
      <c r="A22" s="14" t="s">
        <v>25</v>
      </c>
      <c r="B22" s="14" t="s">
        <v>18</v>
      </c>
      <c r="C22" s="15">
        <v>0.25</v>
      </c>
      <c r="D22" s="14">
        <v>32</v>
      </c>
      <c r="E22" s="23">
        <f>ROUND(C22*D22,2)</f>
        <v>8</v>
      </c>
      <c r="F22" s="16">
        <v>0</v>
      </c>
      <c r="G22" s="23">
        <f>ROUND(E22*F22,2)</f>
        <v>0</v>
      </c>
      <c r="H22" s="23">
        <f>ROUND(E22-G22,2)</f>
        <v>8</v>
      </c>
    </row>
    <row r="23" spans="1:8" x14ac:dyDescent="0.3">
      <c r="A23" s="14" t="s">
        <v>390</v>
      </c>
      <c r="B23" s="14" t="s">
        <v>18</v>
      </c>
      <c r="C23" s="15">
        <v>0.8</v>
      </c>
      <c r="D23" s="14">
        <v>12.8</v>
      </c>
      <c r="E23" s="23">
        <f>ROUND(C23*D23,2)</f>
        <v>10.24</v>
      </c>
      <c r="F23" s="16">
        <v>0</v>
      </c>
      <c r="G23" s="23">
        <f>ROUND(E23*F23,2)</f>
        <v>0</v>
      </c>
      <c r="H23" s="23">
        <f>ROUND(E23-G23,2)</f>
        <v>10.24</v>
      </c>
    </row>
    <row r="24" spans="1:8" x14ac:dyDescent="0.3">
      <c r="A24" s="14" t="s">
        <v>74</v>
      </c>
      <c r="B24" s="14" t="s">
        <v>26</v>
      </c>
      <c r="C24" s="15">
        <v>10.75</v>
      </c>
      <c r="D24" s="14">
        <v>1</v>
      </c>
      <c r="E24" s="23">
        <f>ROUND(C24*D24,2)</f>
        <v>10.75</v>
      </c>
      <c r="F24" s="16">
        <v>0</v>
      </c>
      <c r="G24" s="23">
        <f>ROUND(E24*F24,2)</f>
        <v>0</v>
      </c>
      <c r="H24" s="23">
        <f>ROUND(E24-G24,2)</f>
        <v>10.75</v>
      </c>
    </row>
    <row r="25" spans="1:8" x14ac:dyDescent="0.3">
      <c r="A25" s="13" t="s">
        <v>27</v>
      </c>
      <c r="C25" s="23"/>
      <c r="E25" s="23"/>
    </row>
    <row r="26" spans="1:8" x14ac:dyDescent="0.3">
      <c r="A26" s="14" t="s">
        <v>141</v>
      </c>
      <c r="B26" s="14" t="s">
        <v>29</v>
      </c>
      <c r="C26" s="15">
        <v>8.25</v>
      </c>
      <c r="D26" s="14">
        <v>0.75</v>
      </c>
      <c r="E26" s="23">
        <f>ROUND(C26*D26,2)</f>
        <v>6.19</v>
      </c>
      <c r="F26" s="16">
        <v>0</v>
      </c>
      <c r="G26" s="23">
        <f>ROUND(E26*F26,2)</f>
        <v>0</v>
      </c>
      <c r="H26" s="23">
        <f>ROUND(E26-G26,2)</f>
        <v>6.19</v>
      </c>
    </row>
    <row r="27" spans="1:8" x14ac:dyDescent="0.3">
      <c r="A27" s="14" t="s">
        <v>219</v>
      </c>
      <c r="B27" s="14" t="s">
        <v>220</v>
      </c>
      <c r="C27" s="15">
        <v>1.05</v>
      </c>
      <c r="D27" s="14">
        <v>14</v>
      </c>
      <c r="E27" s="23">
        <f>ROUND(C27*D27,2)</f>
        <v>14.7</v>
      </c>
      <c r="F27" s="16">
        <v>0</v>
      </c>
      <c r="G27" s="23">
        <f>ROUND(E27*F27,2)</f>
        <v>0</v>
      </c>
      <c r="H27" s="23">
        <f>ROUND(E27-G27,2)</f>
        <v>14.7</v>
      </c>
    </row>
    <row r="28" spans="1:8" x14ac:dyDescent="0.3">
      <c r="A28" s="14" t="s">
        <v>110</v>
      </c>
      <c r="B28" s="14" t="s">
        <v>18</v>
      </c>
      <c r="C28" s="15">
        <v>0.56000000000000005</v>
      </c>
      <c r="D28" s="14">
        <v>6.4</v>
      </c>
      <c r="E28" s="23">
        <f>ROUND(C28*D28,2)</f>
        <v>3.58</v>
      </c>
      <c r="F28" s="16">
        <v>0</v>
      </c>
      <c r="G28" s="23">
        <f>ROUND(E28*F28,2)</f>
        <v>0</v>
      </c>
      <c r="H28" s="23">
        <f>ROUND(E28-G28,2)</f>
        <v>3.58</v>
      </c>
    </row>
    <row r="29" spans="1:8" x14ac:dyDescent="0.3">
      <c r="A29" s="14" t="s">
        <v>142</v>
      </c>
      <c r="B29" s="14" t="s">
        <v>48</v>
      </c>
      <c r="C29" s="15">
        <v>8</v>
      </c>
      <c r="D29" s="14">
        <v>1</v>
      </c>
      <c r="E29" s="23">
        <f>ROUND(C29*D29,2)</f>
        <v>8</v>
      </c>
      <c r="F29" s="16">
        <v>0</v>
      </c>
      <c r="G29" s="23">
        <f>ROUND(E29*F29,2)</f>
        <v>0</v>
      </c>
      <c r="H29" s="23">
        <f>ROUND(E29-G29,2)</f>
        <v>8</v>
      </c>
    </row>
    <row r="30" spans="1:8" x14ac:dyDescent="0.3">
      <c r="A30" s="13" t="s">
        <v>33</v>
      </c>
      <c r="C30" s="23"/>
      <c r="E30" s="23"/>
    </row>
    <row r="31" spans="1:8" x14ac:dyDescent="0.3">
      <c r="A31" s="14" t="s">
        <v>143</v>
      </c>
      <c r="B31" s="14" t="s">
        <v>29</v>
      </c>
      <c r="C31" s="15">
        <v>1.1499999999999999</v>
      </c>
      <c r="D31" s="14">
        <v>50</v>
      </c>
      <c r="E31" s="23">
        <f>ROUND(C31*D31,2)</f>
        <v>57.5</v>
      </c>
      <c r="F31" s="16">
        <v>0</v>
      </c>
      <c r="G31" s="23">
        <f>ROUND(E31*F31,2)</f>
        <v>0</v>
      </c>
      <c r="H31" s="23">
        <f>ROUND(E31-G31,2)</f>
        <v>57.5</v>
      </c>
    </row>
    <row r="32" spans="1:8" x14ac:dyDescent="0.3">
      <c r="A32" s="13" t="s">
        <v>114</v>
      </c>
      <c r="C32" s="23"/>
      <c r="E32" s="23"/>
    </row>
    <row r="33" spans="1:8" x14ac:dyDescent="0.3">
      <c r="A33" s="14" t="s">
        <v>115</v>
      </c>
      <c r="B33" s="14" t="s">
        <v>26</v>
      </c>
      <c r="C33" s="15">
        <v>3.3</v>
      </c>
      <c r="D33" s="14">
        <v>0.6</v>
      </c>
      <c r="E33" s="23">
        <f>ROUND(C33*D33,2)</f>
        <v>1.98</v>
      </c>
      <c r="F33" s="16">
        <v>0</v>
      </c>
      <c r="G33" s="23">
        <f>ROUND(E33*F33,2)</f>
        <v>0</v>
      </c>
      <c r="H33" s="23">
        <f>ROUND(E33-G33,2)</f>
        <v>1.98</v>
      </c>
    </row>
    <row r="34" spans="1:8" x14ac:dyDescent="0.3">
      <c r="A34" s="13" t="s">
        <v>61</v>
      </c>
      <c r="C34" s="23"/>
      <c r="E34" s="23"/>
    </row>
    <row r="35" spans="1:8" x14ac:dyDescent="0.3">
      <c r="A35" s="14" t="s">
        <v>62</v>
      </c>
      <c r="B35" s="14" t="s">
        <v>48</v>
      </c>
      <c r="C35" s="15">
        <v>7.5</v>
      </c>
      <c r="D35" s="14">
        <v>1</v>
      </c>
      <c r="E35" s="23">
        <f>ROUND(C35*D35,2)</f>
        <v>7.5</v>
      </c>
      <c r="F35" s="16">
        <v>0</v>
      </c>
      <c r="G35" s="23">
        <f>ROUND(E35*F35,2)</f>
        <v>0</v>
      </c>
      <c r="H35" s="23">
        <f>ROUND(E35-G35,2)</f>
        <v>7.5</v>
      </c>
    </row>
    <row r="36" spans="1:8" x14ac:dyDescent="0.3">
      <c r="A36" s="13" t="s">
        <v>131</v>
      </c>
      <c r="C36" s="23"/>
      <c r="E36" s="23"/>
    </row>
    <row r="37" spans="1:8" x14ac:dyDescent="0.3">
      <c r="A37" s="14" t="s">
        <v>144</v>
      </c>
      <c r="B37" s="14" t="s">
        <v>124</v>
      </c>
      <c r="C37" s="15">
        <v>0.27</v>
      </c>
      <c r="D37" s="14">
        <v>50</v>
      </c>
      <c r="E37" s="23">
        <f>ROUND(C37*D37,2)</f>
        <v>13.5</v>
      </c>
      <c r="F37" s="16">
        <v>0</v>
      </c>
      <c r="G37" s="23">
        <f>ROUND(E37*F37,2)</f>
        <v>0</v>
      </c>
      <c r="H37" s="23">
        <f>ROUND(E37-G37,2)</f>
        <v>13.5</v>
      </c>
    </row>
    <row r="38" spans="1:8" x14ac:dyDescent="0.3">
      <c r="A38" s="13" t="s">
        <v>34</v>
      </c>
      <c r="C38" s="23"/>
      <c r="E38" s="23"/>
    </row>
    <row r="39" spans="1:8" x14ac:dyDescent="0.3">
      <c r="A39" s="14" t="s">
        <v>35</v>
      </c>
      <c r="B39" s="14" t="s">
        <v>36</v>
      </c>
      <c r="C39" s="15">
        <v>65</v>
      </c>
      <c r="D39" s="14">
        <v>0.33300000000000002</v>
      </c>
      <c r="E39" s="23">
        <f>ROUND(C39*D39,2)</f>
        <v>21.65</v>
      </c>
      <c r="F39" s="16">
        <v>0</v>
      </c>
      <c r="G39" s="23">
        <f>ROUND(E39*F39,2)</f>
        <v>0</v>
      </c>
      <c r="H39" s="23">
        <f>ROUND(E39-G39,2)</f>
        <v>21.65</v>
      </c>
    </row>
    <row r="40" spans="1:8" x14ac:dyDescent="0.3">
      <c r="A40" s="13" t="s">
        <v>116</v>
      </c>
      <c r="C40" s="23"/>
      <c r="E40" s="23"/>
    </row>
    <row r="41" spans="1:8" x14ac:dyDescent="0.3">
      <c r="A41" s="14" t="s">
        <v>145</v>
      </c>
      <c r="B41" s="14" t="s">
        <v>48</v>
      </c>
      <c r="C41" s="15">
        <v>6.5</v>
      </c>
      <c r="D41" s="14">
        <v>1</v>
      </c>
      <c r="E41" s="23">
        <f>ROUND(C41*D41,2)</f>
        <v>6.5</v>
      </c>
      <c r="F41" s="16">
        <v>0</v>
      </c>
      <c r="G41" s="23">
        <f>ROUND(E41*F41,2)</f>
        <v>0</v>
      </c>
      <c r="H41" s="23">
        <f>ROUND(E41-G41,2)</f>
        <v>6.5</v>
      </c>
    </row>
    <row r="42" spans="1:8" x14ac:dyDescent="0.3">
      <c r="A42" s="13" t="s">
        <v>146</v>
      </c>
      <c r="C42" s="23"/>
      <c r="E42" s="23"/>
    </row>
    <row r="43" spans="1:8" x14ac:dyDescent="0.3">
      <c r="A43" s="14" t="s">
        <v>147</v>
      </c>
      <c r="B43" s="14" t="s">
        <v>48</v>
      </c>
      <c r="C43" s="15">
        <v>1.55</v>
      </c>
      <c r="D43" s="14">
        <v>1</v>
      </c>
      <c r="E43" s="23">
        <f>ROUND(C43*D43,2)</f>
        <v>1.55</v>
      </c>
      <c r="F43" s="16">
        <v>0</v>
      </c>
      <c r="G43" s="23">
        <f>ROUND(E43*F43,2)</f>
        <v>0</v>
      </c>
      <c r="H43" s="23">
        <f>ROUND(E43-G43,2)</f>
        <v>1.55</v>
      </c>
    </row>
    <row r="44" spans="1:8" x14ac:dyDescent="0.3">
      <c r="A44" s="13" t="s">
        <v>118</v>
      </c>
      <c r="C44" s="23"/>
      <c r="E44" s="23"/>
    </row>
    <row r="45" spans="1:8" x14ac:dyDescent="0.3">
      <c r="A45" s="14" t="s">
        <v>119</v>
      </c>
      <c r="B45" s="14" t="s">
        <v>48</v>
      </c>
      <c r="C45" s="15">
        <v>10</v>
      </c>
      <c r="D45" s="14">
        <v>0.33300000000000002</v>
      </c>
      <c r="E45" s="23">
        <f>ROUND(C45*D45,2)</f>
        <v>3.33</v>
      </c>
      <c r="F45" s="16">
        <v>0</v>
      </c>
      <c r="G45" s="23">
        <f>ROUND(E45*F45,2)</f>
        <v>0</v>
      </c>
      <c r="H45" s="23">
        <f>ROUND(E45-G45,2)</f>
        <v>3.33</v>
      </c>
    </row>
    <row r="46" spans="1:8" x14ac:dyDescent="0.3">
      <c r="A46" s="13" t="s">
        <v>37</v>
      </c>
      <c r="C46" s="23"/>
      <c r="E46" s="23"/>
    </row>
    <row r="47" spans="1:8" x14ac:dyDescent="0.3">
      <c r="A47" s="14" t="s">
        <v>38</v>
      </c>
      <c r="B47" s="14" t="s">
        <v>39</v>
      </c>
      <c r="C47" s="15">
        <v>17.940000000000001</v>
      </c>
      <c r="D47" s="14">
        <v>7.1999999999999995E-2</v>
      </c>
      <c r="E47" s="23">
        <f>ROUND(C47*D47,2)</f>
        <v>1.29</v>
      </c>
      <c r="F47" s="16">
        <v>0</v>
      </c>
      <c r="G47" s="23">
        <f>ROUND(E47*F47,2)</f>
        <v>0</v>
      </c>
      <c r="H47" s="23">
        <f>ROUND(E47-G47,2)</f>
        <v>1.29</v>
      </c>
    </row>
    <row r="48" spans="1:8" x14ac:dyDescent="0.3">
      <c r="A48" s="14" t="s">
        <v>134</v>
      </c>
      <c r="B48" s="14" t="s">
        <v>39</v>
      </c>
      <c r="C48" s="15">
        <v>17.940000000000001</v>
      </c>
      <c r="D48" s="14">
        <v>8.5099999999999995E-2</v>
      </c>
      <c r="E48" s="23">
        <f>ROUND(C48*D48,2)</f>
        <v>1.53</v>
      </c>
      <c r="F48" s="16">
        <v>0</v>
      </c>
      <c r="G48" s="23">
        <f>ROUND(E48*F48,2)</f>
        <v>0</v>
      </c>
      <c r="H48" s="23">
        <f>ROUND(E48-G48,2)</f>
        <v>1.53</v>
      </c>
    </row>
    <row r="49" spans="1:8" x14ac:dyDescent="0.3">
      <c r="A49" s="14" t="s">
        <v>91</v>
      </c>
      <c r="B49" s="14" t="s">
        <v>39</v>
      </c>
      <c r="C49" s="15">
        <v>17.940000000000001</v>
      </c>
      <c r="D49" s="14">
        <v>1.18E-2</v>
      </c>
      <c r="E49" s="23">
        <f>ROUND(C49*D49,2)</f>
        <v>0.21</v>
      </c>
      <c r="F49" s="16">
        <v>0</v>
      </c>
      <c r="G49" s="23">
        <f>ROUND(E49*F49,2)</f>
        <v>0</v>
      </c>
      <c r="H49" s="23">
        <f>ROUND(E49-G49,2)</f>
        <v>0.21</v>
      </c>
    </row>
    <row r="50" spans="1:8" x14ac:dyDescent="0.3">
      <c r="A50" s="13" t="s">
        <v>40</v>
      </c>
      <c r="C50" s="23"/>
      <c r="E50" s="23"/>
    </row>
    <row r="51" spans="1:8" x14ac:dyDescent="0.3">
      <c r="A51" s="14" t="s">
        <v>41</v>
      </c>
      <c r="B51" s="14" t="s">
        <v>39</v>
      </c>
      <c r="C51" s="15">
        <v>9.06</v>
      </c>
      <c r="D51" s="14">
        <v>5.1900000000000002E-2</v>
      </c>
      <c r="E51" s="23">
        <f>ROUND(C51*D51,2)</f>
        <v>0.47</v>
      </c>
      <c r="F51" s="16">
        <v>0</v>
      </c>
      <c r="G51" s="23">
        <f>ROUND(E51*F51,2)</f>
        <v>0</v>
      </c>
      <c r="H51" s="23">
        <f>ROUND(E51-G51,2)</f>
        <v>0.47</v>
      </c>
    </row>
    <row r="52" spans="1:8" x14ac:dyDescent="0.3">
      <c r="A52" s="13" t="s">
        <v>43</v>
      </c>
      <c r="C52" s="23"/>
      <c r="E52" s="23"/>
    </row>
    <row r="53" spans="1:8" x14ac:dyDescent="0.3">
      <c r="A53" s="14" t="s">
        <v>42</v>
      </c>
      <c r="B53" s="14" t="s">
        <v>39</v>
      </c>
      <c r="C53" s="15">
        <v>9.06</v>
      </c>
      <c r="D53" s="14">
        <v>5.0799999999999998E-2</v>
      </c>
      <c r="E53" s="23">
        <f>ROUND(C53*D53,2)</f>
        <v>0.46</v>
      </c>
      <c r="F53" s="16">
        <v>0</v>
      </c>
      <c r="G53" s="23">
        <f>ROUND(E53*F53,2)</f>
        <v>0</v>
      </c>
      <c r="H53" s="23">
        <f>ROUND(E53-G53,2)</f>
        <v>0.46</v>
      </c>
    </row>
    <row r="54" spans="1:8" x14ac:dyDescent="0.3">
      <c r="A54" s="14" t="s">
        <v>91</v>
      </c>
      <c r="B54" s="14" t="s">
        <v>39</v>
      </c>
      <c r="C54" s="15">
        <v>9.06</v>
      </c>
      <c r="D54" s="14">
        <v>5.8999999999999999E-3</v>
      </c>
      <c r="E54" s="23">
        <f>ROUND(C54*D54,2)</f>
        <v>0.05</v>
      </c>
      <c r="F54" s="16">
        <v>0</v>
      </c>
      <c r="G54" s="23">
        <f>ROUND(E54*F54,2)</f>
        <v>0</v>
      </c>
      <c r="H54" s="23">
        <f>ROUND(E54-G54,2)</f>
        <v>0.05</v>
      </c>
    </row>
    <row r="55" spans="1:8" x14ac:dyDescent="0.3">
      <c r="A55" s="14" t="s">
        <v>44</v>
      </c>
      <c r="B55" s="14" t="s">
        <v>39</v>
      </c>
      <c r="C55" s="15">
        <v>17.899999999999999</v>
      </c>
      <c r="D55" s="14">
        <v>0.14530000000000001</v>
      </c>
      <c r="E55" s="23">
        <f>ROUND(C55*D55,2)</f>
        <v>2.6</v>
      </c>
      <c r="F55" s="16">
        <v>0</v>
      </c>
      <c r="G55" s="23">
        <f>ROUND(E55*F55,2)</f>
        <v>0</v>
      </c>
      <c r="H55" s="23">
        <f>ROUND(E55-G55,2)</f>
        <v>2.6</v>
      </c>
    </row>
    <row r="56" spans="1:8" x14ac:dyDescent="0.3">
      <c r="A56" s="13" t="s">
        <v>45</v>
      </c>
      <c r="C56" s="23"/>
      <c r="E56" s="23"/>
    </row>
    <row r="57" spans="1:8" x14ac:dyDescent="0.3">
      <c r="A57" s="14" t="s">
        <v>38</v>
      </c>
      <c r="B57" s="14" t="s">
        <v>19</v>
      </c>
      <c r="C57" s="15">
        <v>3.44</v>
      </c>
      <c r="D57" s="14">
        <v>1.1121000000000001</v>
      </c>
      <c r="E57" s="23">
        <f>ROUND(C57*D57,2)</f>
        <v>3.83</v>
      </c>
      <c r="F57" s="16">
        <v>0</v>
      </c>
      <c r="G57" s="23">
        <f>ROUND(E57*F57,2)</f>
        <v>0</v>
      </c>
      <c r="H57" s="23">
        <f>ROUND(E57-G57,2)</f>
        <v>3.83</v>
      </c>
    </row>
    <row r="58" spans="1:8" x14ac:dyDescent="0.3">
      <c r="A58" s="14" t="s">
        <v>134</v>
      </c>
      <c r="B58" s="14" t="s">
        <v>19</v>
      </c>
      <c r="C58" s="15">
        <v>3.44</v>
      </c>
      <c r="D58" s="14">
        <v>1.4244000000000001</v>
      </c>
      <c r="E58" s="23">
        <f>ROUND(C58*D58,2)</f>
        <v>4.9000000000000004</v>
      </c>
      <c r="F58" s="16">
        <v>0</v>
      </c>
      <c r="G58" s="23">
        <f>ROUND(E58*F58,2)</f>
        <v>0</v>
      </c>
      <c r="H58" s="23">
        <f>ROUND(E58-G58,2)</f>
        <v>4.9000000000000004</v>
      </c>
    </row>
    <row r="59" spans="1:8" x14ac:dyDescent="0.3">
      <c r="A59" s="14" t="s">
        <v>91</v>
      </c>
      <c r="B59" s="14" t="s">
        <v>19</v>
      </c>
      <c r="C59" s="15">
        <v>3.44</v>
      </c>
      <c r="D59" s="14">
        <v>0.1497</v>
      </c>
      <c r="E59" s="23">
        <f>ROUND(C59*D59,2)</f>
        <v>0.51</v>
      </c>
      <c r="F59" s="16">
        <v>0</v>
      </c>
      <c r="G59" s="23">
        <f>ROUND(E59*F59,2)</f>
        <v>0</v>
      </c>
      <c r="H59" s="23">
        <f>ROUND(E59-G59,2)</f>
        <v>0.51</v>
      </c>
    </row>
    <row r="60" spans="1:8" x14ac:dyDescent="0.3">
      <c r="A60" s="14" t="s">
        <v>221</v>
      </c>
      <c r="B60" s="14" t="s">
        <v>19</v>
      </c>
      <c r="C60" s="15">
        <v>3.44</v>
      </c>
      <c r="D60" s="14">
        <v>16.4057</v>
      </c>
      <c r="E60" s="23">
        <f>ROUND(C60*D60,2)</f>
        <v>56.44</v>
      </c>
      <c r="F60" s="16">
        <v>0</v>
      </c>
      <c r="G60" s="23">
        <f>ROUND(E60*F60,2)</f>
        <v>0</v>
      </c>
      <c r="H60" s="23">
        <f>ROUND(E60-G60,2)</f>
        <v>56.44</v>
      </c>
    </row>
    <row r="61" spans="1:8" x14ac:dyDescent="0.3">
      <c r="A61" s="13" t="s">
        <v>47</v>
      </c>
      <c r="C61" s="23"/>
      <c r="E61" s="23"/>
    </row>
    <row r="62" spans="1:8" x14ac:dyDescent="0.3">
      <c r="A62" s="14" t="s">
        <v>42</v>
      </c>
      <c r="B62" s="14" t="s">
        <v>48</v>
      </c>
      <c r="C62" s="15">
        <v>4.71</v>
      </c>
      <c r="D62" s="14">
        <v>1</v>
      </c>
      <c r="E62" s="23">
        <f t="shared" ref="E62:E67" si="0">ROUND(C62*D62,2)</f>
        <v>4.71</v>
      </c>
      <c r="F62" s="16">
        <v>0</v>
      </c>
      <c r="G62" s="23">
        <f t="shared" ref="G62:G67" si="1">ROUND(E62*F62,2)</f>
        <v>0</v>
      </c>
      <c r="H62" s="23">
        <f t="shared" ref="H62:H69" si="2">ROUND(E62-G62,2)</f>
        <v>4.71</v>
      </c>
    </row>
    <row r="63" spans="1:8" x14ac:dyDescent="0.3">
      <c r="A63" s="14" t="s">
        <v>38</v>
      </c>
      <c r="B63" s="14" t="s">
        <v>48</v>
      </c>
      <c r="C63" s="15">
        <v>0.81</v>
      </c>
      <c r="D63" s="14">
        <v>1</v>
      </c>
      <c r="E63" s="23">
        <f t="shared" si="0"/>
        <v>0.81</v>
      </c>
      <c r="F63" s="16">
        <v>0</v>
      </c>
      <c r="G63" s="23">
        <f t="shared" si="1"/>
        <v>0</v>
      </c>
      <c r="H63" s="23">
        <f t="shared" si="2"/>
        <v>0.81</v>
      </c>
    </row>
    <row r="64" spans="1:8" x14ac:dyDescent="0.3">
      <c r="A64" s="14" t="s">
        <v>134</v>
      </c>
      <c r="B64" s="14" t="s">
        <v>48</v>
      </c>
      <c r="C64" s="15">
        <v>4.7</v>
      </c>
      <c r="D64" s="14">
        <v>1</v>
      </c>
      <c r="E64" s="23">
        <f t="shared" si="0"/>
        <v>4.7</v>
      </c>
      <c r="F64" s="16">
        <v>0</v>
      </c>
      <c r="G64" s="23">
        <f t="shared" si="1"/>
        <v>0</v>
      </c>
      <c r="H64" s="23">
        <f t="shared" si="2"/>
        <v>4.7</v>
      </c>
    </row>
    <row r="65" spans="1:8" x14ac:dyDescent="0.3">
      <c r="A65" s="14" t="s">
        <v>91</v>
      </c>
      <c r="B65" s="14" t="s">
        <v>48</v>
      </c>
      <c r="C65" s="15">
        <v>0.21</v>
      </c>
      <c r="D65" s="14">
        <v>1</v>
      </c>
      <c r="E65" s="23">
        <f t="shared" si="0"/>
        <v>0.21</v>
      </c>
      <c r="F65" s="16">
        <v>0</v>
      </c>
      <c r="G65" s="23">
        <f t="shared" si="1"/>
        <v>0</v>
      </c>
      <c r="H65" s="23">
        <f t="shared" si="2"/>
        <v>0.21</v>
      </c>
    </row>
    <row r="66" spans="1:8" x14ac:dyDescent="0.3">
      <c r="A66" s="14" t="s">
        <v>221</v>
      </c>
      <c r="B66" s="14" t="s">
        <v>48</v>
      </c>
      <c r="C66" s="15">
        <v>12</v>
      </c>
      <c r="D66" s="14">
        <v>1</v>
      </c>
      <c r="E66" s="23">
        <f t="shared" si="0"/>
        <v>12</v>
      </c>
      <c r="F66" s="16">
        <v>0</v>
      </c>
      <c r="G66" s="23">
        <f t="shared" si="1"/>
        <v>0</v>
      </c>
      <c r="H66" s="23">
        <f t="shared" si="2"/>
        <v>12</v>
      </c>
    </row>
    <row r="67" spans="1:8" x14ac:dyDescent="0.3">
      <c r="A67" s="9" t="s">
        <v>49</v>
      </c>
      <c r="B67" s="9" t="s">
        <v>48</v>
      </c>
      <c r="C67" s="10">
        <v>19.88</v>
      </c>
      <c r="D67" s="9">
        <v>1</v>
      </c>
      <c r="E67" s="22">
        <f t="shared" si="0"/>
        <v>19.88</v>
      </c>
      <c r="F67" s="11">
        <v>0</v>
      </c>
      <c r="G67" s="22">
        <f t="shared" si="1"/>
        <v>0</v>
      </c>
      <c r="H67" s="22">
        <f t="shared" si="2"/>
        <v>19.88</v>
      </c>
    </row>
    <row r="68" spans="1:8" x14ac:dyDescent="0.3">
      <c r="A68" s="7" t="s">
        <v>50</v>
      </c>
      <c r="C68" s="23"/>
      <c r="E68" s="23">
        <f>SUM(E12:E67)</f>
        <v>539.78999999999985</v>
      </c>
      <c r="G68" s="12">
        <f>SUM(G12:G67)</f>
        <v>0</v>
      </c>
      <c r="H68" s="12">
        <f t="shared" si="2"/>
        <v>539.79</v>
      </c>
    </row>
    <row r="69" spans="1:8" x14ac:dyDescent="0.3">
      <c r="A69" s="7" t="s">
        <v>51</v>
      </c>
      <c r="C69" s="23"/>
      <c r="E69" s="23">
        <f>+E8-E68</f>
        <v>180.21000000000015</v>
      </c>
      <c r="G69" s="12">
        <f>+G8-G68</f>
        <v>0</v>
      </c>
      <c r="H69" s="12">
        <f t="shared" si="2"/>
        <v>180.21</v>
      </c>
    </row>
    <row r="70" spans="1:8" x14ac:dyDescent="0.3">
      <c r="A70" t="s">
        <v>12</v>
      </c>
      <c r="C70" s="23"/>
      <c r="E70" s="23"/>
    </row>
    <row r="71" spans="1:8" x14ac:dyDescent="0.3">
      <c r="A71" s="7" t="s">
        <v>52</v>
      </c>
      <c r="C71" s="23"/>
      <c r="E71" s="23"/>
    </row>
    <row r="72" spans="1:8" x14ac:dyDescent="0.3">
      <c r="A72" s="14" t="s">
        <v>42</v>
      </c>
      <c r="B72" s="14" t="s">
        <v>48</v>
      </c>
      <c r="C72" s="15">
        <v>10.77</v>
      </c>
      <c r="D72" s="14">
        <v>1</v>
      </c>
      <c r="E72" s="23">
        <f>ROUND(C72*D72,2)</f>
        <v>10.77</v>
      </c>
      <c r="F72" s="16">
        <v>0</v>
      </c>
      <c r="G72" s="23">
        <f>ROUND(E72*F72,2)</f>
        <v>0</v>
      </c>
      <c r="H72" s="23">
        <f t="shared" ref="H72:H79" si="3">ROUND(E72-G72,2)</f>
        <v>10.77</v>
      </c>
    </row>
    <row r="73" spans="1:8" x14ac:dyDescent="0.3">
      <c r="A73" s="14" t="s">
        <v>38</v>
      </c>
      <c r="B73" s="14" t="s">
        <v>48</v>
      </c>
      <c r="C73" s="15">
        <v>6.21</v>
      </c>
      <c r="D73" s="14">
        <v>1</v>
      </c>
      <c r="E73" s="23">
        <f>ROUND(C73*D73,2)</f>
        <v>6.21</v>
      </c>
      <c r="F73" s="16">
        <v>0</v>
      </c>
      <c r="G73" s="23">
        <f>ROUND(E73*F73,2)</f>
        <v>0</v>
      </c>
      <c r="H73" s="23">
        <f t="shared" si="3"/>
        <v>6.21</v>
      </c>
    </row>
    <row r="74" spans="1:8" x14ac:dyDescent="0.3">
      <c r="A74" s="14" t="s">
        <v>134</v>
      </c>
      <c r="B74" s="14" t="s">
        <v>48</v>
      </c>
      <c r="C74" s="15">
        <v>22.51</v>
      </c>
      <c r="D74" s="14">
        <v>1</v>
      </c>
      <c r="E74" s="23">
        <f>ROUND(C74*D74,2)</f>
        <v>22.51</v>
      </c>
      <c r="F74" s="16">
        <v>0</v>
      </c>
      <c r="G74" s="23">
        <f>ROUND(E74*F74,2)</f>
        <v>0</v>
      </c>
      <c r="H74" s="23">
        <f t="shared" si="3"/>
        <v>22.51</v>
      </c>
    </row>
    <row r="75" spans="1:8" x14ac:dyDescent="0.3">
      <c r="A75" s="14" t="s">
        <v>91</v>
      </c>
      <c r="B75" s="14" t="s">
        <v>48</v>
      </c>
      <c r="C75" s="15">
        <v>1.66</v>
      </c>
      <c r="D75" s="14">
        <v>1</v>
      </c>
      <c r="E75" s="23">
        <f>ROUND(C75*D75,2)</f>
        <v>1.66</v>
      </c>
      <c r="F75" s="16">
        <v>0</v>
      </c>
      <c r="G75" s="23">
        <f>ROUND(E75*F75,2)</f>
        <v>0</v>
      </c>
      <c r="H75" s="23">
        <f t="shared" si="3"/>
        <v>1.66</v>
      </c>
    </row>
    <row r="76" spans="1:8" x14ac:dyDescent="0.3">
      <c r="A76" s="9" t="s">
        <v>221</v>
      </c>
      <c r="B76" s="9" t="s">
        <v>48</v>
      </c>
      <c r="C76" s="10">
        <v>56.45</v>
      </c>
      <c r="D76" s="9">
        <v>1</v>
      </c>
      <c r="E76" s="22">
        <f>ROUND(C76*D76,2)</f>
        <v>56.45</v>
      </c>
      <c r="F76" s="11">
        <v>0</v>
      </c>
      <c r="G76" s="22">
        <f>ROUND(E76*F76,2)</f>
        <v>0</v>
      </c>
      <c r="H76" s="22">
        <f t="shared" si="3"/>
        <v>56.45</v>
      </c>
    </row>
    <row r="77" spans="1:8" x14ac:dyDescent="0.3">
      <c r="A77" s="7" t="s">
        <v>53</v>
      </c>
      <c r="C77" s="23"/>
      <c r="E77" s="23">
        <f>SUM(E72:E76)</f>
        <v>97.6</v>
      </c>
      <c r="G77" s="12">
        <f>SUM(G72:G76)</f>
        <v>0</v>
      </c>
      <c r="H77" s="12">
        <f t="shared" si="3"/>
        <v>97.6</v>
      </c>
    </row>
    <row r="78" spans="1:8" x14ac:dyDescent="0.3">
      <c r="A78" s="7" t="s">
        <v>54</v>
      </c>
      <c r="C78" s="23"/>
      <c r="E78" s="23">
        <f>+E68+E77</f>
        <v>637.38999999999987</v>
      </c>
      <c r="G78" s="12">
        <f>+G68+G77</f>
        <v>0</v>
      </c>
      <c r="H78" s="12">
        <f t="shared" si="3"/>
        <v>637.39</v>
      </c>
    </row>
    <row r="79" spans="1:8" x14ac:dyDescent="0.3">
      <c r="A79" s="7" t="s">
        <v>55</v>
      </c>
      <c r="C79" s="23"/>
      <c r="E79" s="23">
        <f>+E8-E78</f>
        <v>82.610000000000127</v>
      </c>
      <c r="G79" s="12">
        <f>+G8-G78</f>
        <v>0</v>
      </c>
      <c r="H79" s="12">
        <f t="shared" si="3"/>
        <v>82.61</v>
      </c>
    </row>
    <row r="80" spans="1:8" x14ac:dyDescent="0.3">
      <c r="A80" t="s">
        <v>120</v>
      </c>
      <c r="C80" s="23"/>
      <c r="E80" s="23"/>
    </row>
    <row r="81" spans="1:5" x14ac:dyDescent="0.3">
      <c r="A81" t="s">
        <v>425</v>
      </c>
      <c r="C81" s="23"/>
      <c r="E81" s="23"/>
    </row>
    <row r="82" spans="1:5" x14ac:dyDescent="0.3">
      <c r="C82" s="23"/>
      <c r="E82" s="23"/>
    </row>
    <row r="83" spans="1:5" x14ac:dyDescent="0.3">
      <c r="A83" s="7" t="s">
        <v>121</v>
      </c>
      <c r="C83" s="23"/>
      <c r="E83" s="23"/>
    </row>
    <row r="84" spans="1:5" x14ac:dyDescent="0.3">
      <c r="A84" s="7" t="s">
        <v>122</v>
      </c>
      <c r="C84" s="23"/>
      <c r="E84" s="23"/>
    </row>
    <row r="98" spans="1:8" x14ac:dyDescent="0.3">
      <c r="A98" t="str" cm="1">
        <f t="array" aca="1" ref="A98" ca="1">MID(CELL("filename",A1),FIND("]",CELL("filename",A1))+1,256)</f>
        <v>soy11</v>
      </c>
    </row>
    <row r="99" spans="1:8" x14ac:dyDescent="0.3">
      <c r="A99" s="7" t="s">
        <v>50</v>
      </c>
      <c r="E99" s="25">
        <f>VLOOKUP(A99,$A$1:$H$98,5,FALSE)</f>
        <v>539.78999999999985</v>
      </c>
    </row>
    <row r="100" spans="1:8" x14ac:dyDescent="0.3">
      <c r="A100" s="7" t="s">
        <v>293</v>
      </c>
      <c r="E100" s="25">
        <f>VLOOKUP(A100,$A$1:$H$98,5,FALSE)</f>
        <v>97.6</v>
      </c>
    </row>
    <row r="101" spans="1:8" x14ac:dyDescent="0.3">
      <c r="A101" s="7" t="s">
        <v>294</v>
      </c>
      <c r="E101" s="25">
        <f t="shared" ref="E101:E102" si="4">VLOOKUP(A101,$A$1:$H$98,5,FALSE)</f>
        <v>637.38999999999987</v>
      </c>
    </row>
    <row r="102" spans="1:8" x14ac:dyDescent="0.3">
      <c r="A102" s="7" t="s">
        <v>55</v>
      </c>
      <c r="E102" s="25">
        <f t="shared" si="4"/>
        <v>82.610000000000127</v>
      </c>
    </row>
    <row r="104" spans="1:8" x14ac:dyDescent="0.3">
      <c r="A104" s="21" t="s">
        <v>255</v>
      </c>
    </row>
    <row r="105" spans="1:8" x14ac:dyDescent="0.3">
      <c r="A105" s="25">
        <f>E102</f>
        <v>82.610000000000127</v>
      </c>
      <c r="B105" s="25">
        <f ca="1">C105-Calculator!$B$16</f>
        <v>11.099999999999998</v>
      </c>
      <c r="C105" s="25">
        <f ca="1">D105-Calculator!$B$16</f>
        <v>11.399999999999999</v>
      </c>
      <c r="D105" s="25">
        <f ca="1">E105-Calculator!$B$16</f>
        <v>11.7</v>
      </c>
      <c r="E105" s="25" cm="1">
        <f t="array" aca="1" ref="E105" ca="1">IF(MID(CELL("filename",A1),FIND("]",CELL("filename",A1))+1,256)=Calculator!AR2,Calculator!B15,C7)</f>
        <v>12</v>
      </c>
      <c r="F105" s="25">
        <f ca="1">E105+Calculator!$B$16</f>
        <v>12.3</v>
      </c>
      <c r="G105" s="25">
        <f ca="1">F105+Calculator!$B$16</f>
        <v>12.600000000000001</v>
      </c>
      <c r="H105" s="25">
        <f ca="1">G105+Calculator!$B$16</f>
        <v>12.900000000000002</v>
      </c>
    </row>
    <row r="106" spans="1:8" x14ac:dyDescent="0.3">
      <c r="A106">
        <f ca="1">A107-Calculator!$B$12</f>
        <v>45</v>
      </c>
      <c r="B106">
        <f t="dataTable" ref="B106:H112" dt2D="1" dtr="1" r1="C7" r2="D7" ca="1"/>
        <v>-137.88999999999987</v>
      </c>
      <c r="C106">
        <v>-164.88999999999987</v>
      </c>
      <c r="D106">
        <v>-178.38999999999987</v>
      </c>
      <c r="E106">
        <v>-178.38999999999987</v>
      </c>
      <c r="F106">
        <v>-164.88999999999987</v>
      </c>
      <c r="G106">
        <v>-137.88999999999987</v>
      </c>
      <c r="H106">
        <v>-97.389999999999873</v>
      </c>
    </row>
    <row r="107" spans="1:8" x14ac:dyDescent="0.3">
      <c r="A107">
        <f ca="1">A108-Calculator!$B$12</f>
        <v>50</v>
      </c>
      <c r="B107">
        <v>-248.88999999999987</v>
      </c>
      <c r="C107">
        <v>-269.88999999999987</v>
      </c>
      <c r="D107">
        <v>-280.38999999999987</v>
      </c>
      <c r="E107">
        <v>-280.38999999999987</v>
      </c>
      <c r="F107">
        <v>-269.88999999999987</v>
      </c>
      <c r="G107">
        <v>-248.88999999999987</v>
      </c>
      <c r="H107">
        <v>-217.38999999999987</v>
      </c>
    </row>
    <row r="108" spans="1:8" x14ac:dyDescent="0.3">
      <c r="A108">
        <f ca="1">A109-Calculator!$B$12</f>
        <v>55</v>
      </c>
      <c r="B108">
        <v>-304.38999999999987</v>
      </c>
      <c r="C108">
        <v>-322.38999999999987</v>
      </c>
      <c r="D108">
        <v>-331.38999999999987</v>
      </c>
      <c r="E108">
        <v>-331.38999999999987</v>
      </c>
      <c r="F108">
        <v>-322.38999999999987</v>
      </c>
      <c r="G108">
        <v>-304.38999999999987</v>
      </c>
      <c r="H108">
        <v>-277.38999999999987</v>
      </c>
    </row>
    <row r="109" spans="1:8" x14ac:dyDescent="0.3">
      <c r="A109" cm="1">
        <f t="array" aca="1" ref="A109" ca="1">IF(MID(CELL("filename",A1),FIND("]",CELL("filename",A1))+1,256)=Calculator!AR2,Calculator!B11,D7)</f>
        <v>60</v>
      </c>
      <c r="B109">
        <v>-304.38999999999987</v>
      </c>
      <c r="C109">
        <v>-322.38999999999987</v>
      </c>
      <c r="D109">
        <v>-331.38999999999987</v>
      </c>
      <c r="E109">
        <v>-331.38999999999987</v>
      </c>
      <c r="F109">
        <v>-322.38999999999987</v>
      </c>
      <c r="G109">
        <v>-304.38999999999987</v>
      </c>
      <c r="H109">
        <v>-277.38999999999987</v>
      </c>
    </row>
    <row r="110" spans="1:8" x14ac:dyDescent="0.3">
      <c r="A110">
        <f ca="1">A109+Calculator!$B$12</f>
        <v>65</v>
      </c>
      <c r="B110">
        <v>-248.88999999999987</v>
      </c>
      <c r="C110">
        <v>-269.88999999999987</v>
      </c>
      <c r="D110">
        <v>-280.38999999999987</v>
      </c>
      <c r="E110">
        <v>-280.38999999999987</v>
      </c>
      <c r="F110">
        <v>-269.88999999999987</v>
      </c>
      <c r="G110">
        <v>-248.88999999999987</v>
      </c>
      <c r="H110">
        <v>-217.38999999999987</v>
      </c>
    </row>
    <row r="111" spans="1:8" x14ac:dyDescent="0.3">
      <c r="A111">
        <f ca="1">A110+Calculator!$B$12</f>
        <v>70</v>
      </c>
      <c r="B111">
        <v>-137.88999999999987</v>
      </c>
      <c r="C111">
        <v>-164.88999999999987</v>
      </c>
      <c r="D111">
        <v>-178.38999999999987</v>
      </c>
      <c r="E111">
        <v>-178.38999999999987</v>
      </c>
      <c r="F111">
        <v>-164.88999999999987</v>
      </c>
      <c r="G111">
        <v>-137.88999999999987</v>
      </c>
      <c r="H111">
        <v>-97.389999999999873</v>
      </c>
    </row>
    <row r="112" spans="1:8" x14ac:dyDescent="0.3">
      <c r="A112">
        <f ca="1">A111+Calculator!$B$12</f>
        <v>75</v>
      </c>
      <c r="B112">
        <v>28.610000000000127</v>
      </c>
      <c r="C112">
        <v>-7.3899999999998727</v>
      </c>
      <c r="D112">
        <v>-25.389999999999873</v>
      </c>
      <c r="E112">
        <v>-25.389999999999873</v>
      </c>
      <c r="F112">
        <v>-7.3899999999998727</v>
      </c>
      <c r="G112">
        <v>28.610000000000127</v>
      </c>
      <c r="H112">
        <v>82.610000000000127</v>
      </c>
    </row>
    <row r="115" spans="1:8" x14ac:dyDescent="0.3">
      <c r="A115" s="21" t="s">
        <v>256</v>
      </c>
    </row>
    <row r="116" spans="1:8" x14ac:dyDescent="0.3">
      <c r="A116" s="25">
        <f>E102</f>
        <v>82.610000000000127</v>
      </c>
      <c r="B116" s="25">
        <f ca="1">C116-Calculator!$B$29</f>
        <v>11.700000000000001</v>
      </c>
      <c r="C116" s="25">
        <f ca="1">D116-Calculator!$B$29</f>
        <v>11.8</v>
      </c>
      <c r="D116" s="25">
        <f ca="1">E116-Calculator!$B$29</f>
        <v>11.9</v>
      </c>
      <c r="E116" s="25" cm="1">
        <f t="array" aca="1" ref="E116" ca="1">IF(MID(CELL("filename",A1),FIND("]",CELL("filename",A1))+1,256)=Calculator!AS2,Calculator!B28,C7)</f>
        <v>12</v>
      </c>
      <c r="F116" s="25">
        <f ca="1">E116+Calculator!$B$29</f>
        <v>12.1</v>
      </c>
      <c r="G116" s="25">
        <f ca="1">F116+Calculator!$B$29</f>
        <v>12.2</v>
      </c>
      <c r="H116" s="25">
        <f ca="1">G116+Calculator!$B$29</f>
        <v>12.299999999999999</v>
      </c>
    </row>
    <row r="117" spans="1:8" x14ac:dyDescent="0.3">
      <c r="A117">
        <f ca="1">A118-Calculator!$B$25</f>
        <v>45</v>
      </c>
      <c r="B117">
        <f t="dataTable" ref="B117:H123" dt2D="1" dtr="1" r1="C7" r2="D7" ca="1"/>
        <v>-110.88999999999987</v>
      </c>
      <c r="C117">
        <v>-119.88999999999987</v>
      </c>
      <c r="D117">
        <v>-124.38999999999987</v>
      </c>
      <c r="E117">
        <v>-124.38999999999987</v>
      </c>
      <c r="F117">
        <v>-119.88999999999987</v>
      </c>
      <c r="G117">
        <v>-110.88999999999987</v>
      </c>
      <c r="H117">
        <v>-97.389999999999873</v>
      </c>
    </row>
    <row r="118" spans="1:8" x14ac:dyDescent="0.3">
      <c r="A118">
        <f ca="1">A119-Calculator!$B$25</f>
        <v>50</v>
      </c>
      <c r="B118">
        <v>-227.88999999999987</v>
      </c>
      <c r="C118">
        <v>-234.88999999999987</v>
      </c>
      <c r="D118">
        <v>-238.38999999999987</v>
      </c>
      <c r="E118">
        <v>-238.38999999999987</v>
      </c>
      <c r="F118">
        <v>-234.88999999999987</v>
      </c>
      <c r="G118">
        <v>-227.88999999999987</v>
      </c>
      <c r="H118">
        <v>-217.38999999999987</v>
      </c>
    </row>
    <row r="119" spans="1:8" x14ac:dyDescent="0.3">
      <c r="A119">
        <f ca="1">A120-Calculator!$B$25</f>
        <v>55</v>
      </c>
      <c r="B119">
        <v>-286.38999999999987</v>
      </c>
      <c r="C119">
        <v>-292.38999999999987</v>
      </c>
      <c r="D119">
        <v>-295.38999999999987</v>
      </c>
      <c r="E119">
        <v>-295.38999999999987</v>
      </c>
      <c r="F119">
        <v>-292.38999999999987</v>
      </c>
      <c r="G119">
        <v>-286.38999999999987</v>
      </c>
      <c r="H119">
        <v>-277.38999999999987</v>
      </c>
    </row>
    <row r="120" spans="1:8" x14ac:dyDescent="0.3">
      <c r="A120" cm="1">
        <f t="array" aca="1" ref="A120" ca="1">IF(MID(CELL("filename",A1),FIND("]",CELL("filename",A1))+1,256)=Calculator!AS2,Calculator!B24,D7)</f>
        <v>60</v>
      </c>
      <c r="B120">
        <v>-286.38999999999987</v>
      </c>
      <c r="C120">
        <v>-292.38999999999987</v>
      </c>
      <c r="D120">
        <v>-295.38999999999987</v>
      </c>
      <c r="E120">
        <v>-295.38999999999987</v>
      </c>
      <c r="F120">
        <v>-292.38999999999987</v>
      </c>
      <c r="G120">
        <v>-286.38999999999987</v>
      </c>
      <c r="H120">
        <v>-277.38999999999987</v>
      </c>
    </row>
    <row r="121" spans="1:8" x14ac:dyDescent="0.3">
      <c r="A121">
        <f ca="1">A120+Calculator!$B$25</f>
        <v>65</v>
      </c>
      <c r="B121">
        <v>-227.88999999999987</v>
      </c>
      <c r="C121">
        <v>-234.88999999999987</v>
      </c>
      <c r="D121">
        <v>-238.38999999999987</v>
      </c>
      <c r="E121">
        <v>-238.38999999999987</v>
      </c>
      <c r="F121">
        <v>-234.88999999999987</v>
      </c>
      <c r="G121">
        <v>-227.88999999999987</v>
      </c>
      <c r="H121">
        <v>-217.38999999999987</v>
      </c>
    </row>
    <row r="122" spans="1:8" x14ac:dyDescent="0.3">
      <c r="A122">
        <f ca="1">A121+Calculator!$B$25</f>
        <v>70</v>
      </c>
      <c r="B122">
        <v>-110.88999999999987</v>
      </c>
      <c r="C122">
        <v>-119.88999999999987</v>
      </c>
      <c r="D122">
        <v>-124.38999999999987</v>
      </c>
      <c r="E122">
        <v>-124.38999999999987</v>
      </c>
      <c r="F122">
        <v>-119.88999999999987</v>
      </c>
      <c r="G122">
        <v>-110.88999999999987</v>
      </c>
      <c r="H122">
        <v>-97.389999999999873</v>
      </c>
    </row>
    <row r="123" spans="1:8" x14ac:dyDescent="0.3">
      <c r="A123">
        <f ca="1">A122+Calculator!$B$25</f>
        <v>75</v>
      </c>
      <c r="B123">
        <v>64.610000000000127</v>
      </c>
      <c r="C123">
        <v>52.610000000000127</v>
      </c>
      <c r="D123">
        <v>46.610000000000127</v>
      </c>
      <c r="E123">
        <v>46.610000000000127</v>
      </c>
      <c r="F123">
        <v>52.610000000000127</v>
      </c>
      <c r="G123">
        <v>64.610000000000127</v>
      </c>
      <c r="H123">
        <v>82.610000000000127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646DB-29A7-4ABC-B0D6-461F7F67DE76}">
  <dimension ref="A1:H123"/>
  <sheetViews>
    <sheetView topLeftCell="A100" workbookViewId="0">
      <selection activeCell="K111" sqref="K111"/>
    </sheetView>
  </sheetViews>
  <sheetFormatPr defaultRowHeight="14.4" x14ac:dyDescent="0.3"/>
  <cols>
    <col min="1" max="1" width="25.6640625" customWidth="1"/>
  </cols>
  <sheetData>
    <row r="1" spans="1:8" x14ac:dyDescent="0.3">
      <c r="A1" s="80" t="s">
        <v>135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397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457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10</v>
      </c>
      <c r="B7" s="9" t="s">
        <v>124</v>
      </c>
      <c r="C7" s="28">
        <f>IF(Calculator!B7="Soybeans",Calculator!B15,IF(Calculator!B20="Soybeans",Calculator!B28,13.66))</f>
        <v>12</v>
      </c>
      <c r="D7" s="29">
        <f>IF(Calculator!B7="Soybeans",Calculator!B11,IF(Calculator!B20="Soybeans",Calculator!B24,42))</f>
        <v>60</v>
      </c>
      <c r="E7" s="22">
        <f>ROUND(C7*D7,2)</f>
        <v>720</v>
      </c>
      <c r="F7" s="11">
        <v>0</v>
      </c>
      <c r="G7" s="22">
        <f>ROUND(E7*F7,2)</f>
        <v>0</v>
      </c>
      <c r="H7" s="22">
        <f>ROUND(E7-G7,2)</f>
        <v>720</v>
      </c>
    </row>
    <row r="8" spans="1:8" x14ac:dyDescent="0.3">
      <c r="A8" s="7" t="s">
        <v>11</v>
      </c>
      <c r="C8" s="23"/>
      <c r="E8" s="23">
        <f>SUM(E7:E7)</f>
        <v>720</v>
      </c>
      <c r="G8" s="12">
        <f>SUM(G7:G7)</f>
        <v>0</v>
      </c>
      <c r="H8" s="12">
        <f>ROUND(E8-G8,2)</f>
        <v>720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2</v>
      </c>
      <c r="E12" s="23">
        <f>ROUND(C12*D12,2)</f>
        <v>16.22</v>
      </c>
      <c r="F12" s="16">
        <v>0</v>
      </c>
      <c r="G12" s="23">
        <f>ROUND(E12*F12,2)</f>
        <v>0</v>
      </c>
      <c r="H12" s="23">
        <f>ROUND(E12-G12,2)</f>
        <v>16.22</v>
      </c>
    </row>
    <row r="13" spans="1:8" x14ac:dyDescent="0.3">
      <c r="A13" s="13" t="s">
        <v>17</v>
      </c>
      <c r="C13" s="23"/>
      <c r="E13" s="23"/>
    </row>
    <row r="14" spans="1:8" x14ac:dyDescent="0.3">
      <c r="A14" s="14" t="s">
        <v>136</v>
      </c>
      <c r="B14" s="14" t="s">
        <v>18</v>
      </c>
      <c r="C14" s="15">
        <v>0.33</v>
      </c>
      <c r="D14" s="14">
        <v>16</v>
      </c>
      <c r="E14" s="23">
        <f>ROUND(C14*D14,2)</f>
        <v>5.28</v>
      </c>
      <c r="F14" s="16">
        <v>0</v>
      </c>
      <c r="G14" s="23">
        <f>ROUND(E14*F14,2)</f>
        <v>0</v>
      </c>
      <c r="H14" s="23">
        <f>ROUND(E14-G14,2)</f>
        <v>5.28</v>
      </c>
    </row>
    <row r="15" spans="1:8" x14ac:dyDescent="0.3">
      <c r="A15" s="13" t="s">
        <v>20</v>
      </c>
      <c r="C15" s="23"/>
      <c r="E15" s="23"/>
    </row>
    <row r="16" spans="1:8" x14ac:dyDescent="0.3">
      <c r="A16" s="14" t="s">
        <v>125</v>
      </c>
      <c r="B16" s="14" t="s">
        <v>21</v>
      </c>
      <c r="C16" s="15">
        <v>39.25</v>
      </c>
      <c r="D16" s="14">
        <v>0.66</v>
      </c>
      <c r="E16" s="23">
        <f>ROUND(C16*D16,2)</f>
        <v>25.91</v>
      </c>
      <c r="F16" s="16">
        <v>0</v>
      </c>
      <c r="G16" s="23">
        <f>ROUND(E16*F16,2)</f>
        <v>0</v>
      </c>
      <c r="H16" s="23">
        <f>ROUND(E16-G16,2)</f>
        <v>25.91</v>
      </c>
    </row>
    <row r="17" spans="1:8" x14ac:dyDescent="0.3">
      <c r="A17" s="14" t="s">
        <v>22</v>
      </c>
      <c r="B17" s="14" t="s">
        <v>21</v>
      </c>
      <c r="C17" s="15">
        <v>36.200000000000003</v>
      </c>
      <c r="D17" s="14">
        <v>1</v>
      </c>
      <c r="E17" s="23">
        <f>ROUND(C17*D17,2)</f>
        <v>36.200000000000003</v>
      </c>
      <c r="F17" s="16">
        <v>0</v>
      </c>
      <c r="G17" s="23">
        <f>ROUND(E17*F17,2)</f>
        <v>0</v>
      </c>
      <c r="H17" s="23">
        <f>ROUND(E17-G17,2)</f>
        <v>36.200000000000003</v>
      </c>
    </row>
    <row r="18" spans="1:8" x14ac:dyDescent="0.3">
      <c r="A18" s="13" t="s">
        <v>23</v>
      </c>
      <c r="C18" s="23"/>
      <c r="E18" s="23"/>
    </row>
    <row r="19" spans="1:8" x14ac:dyDescent="0.3">
      <c r="A19" s="14" t="s">
        <v>324</v>
      </c>
      <c r="B19" s="14" t="s">
        <v>18</v>
      </c>
      <c r="C19" s="15">
        <v>7.63</v>
      </c>
      <c r="D19" s="14">
        <v>1.6</v>
      </c>
      <c r="E19" s="23">
        <f>ROUND(C19*D19,2)</f>
        <v>12.21</v>
      </c>
      <c r="F19" s="16">
        <v>0</v>
      </c>
      <c r="G19" s="23">
        <f>ROUND(E19*F19,2)</f>
        <v>0</v>
      </c>
      <c r="H19" s="23">
        <f>ROUND(E19-G19,2)</f>
        <v>12.21</v>
      </c>
    </row>
    <row r="20" spans="1:8" x14ac:dyDescent="0.3">
      <c r="A20" s="13" t="s">
        <v>24</v>
      </c>
      <c r="C20" s="23"/>
      <c r="E20" s="23"/>
    </row>
    <row r="21" spans="1:8" x14ac:dyDescent="0.3">
      <c r="A21" s="14" t="s">
        <v>25</v>
      </c>
      <c r="B21" s="14" t="s">
        <v>18</v>
      </c>
      <c r="C21" s="15">
        <v>0.25</v>
      </c>
      <c r="D21" s="14">
        <v>96</v>
      </c>
      <c r="E21" s="23">
        <f t="shared" ref="E21:E26" si="0">ROUND(C21*D21,2)</f>
        <v>24</v>
      </c>
      <c r="F21" s="16">
        <v>0</v>
      </c>
      <c r="G21" s="23">
        <f t="shared" ref="G21:G26" si="1">ROUND(E21*F21,2)</f>
        <v>0</v>
      </c>
      <c r="H21" s="23">
        <f t="shared" ref="H21:H26" si="2">ROUND(E21-G21,2)</f>
        <v>24</v>
      </c>
    </row>
    <row r="22" spans="1:8" x14ac:dyDescent="0.3">
      <c r="A22" s="14" t="s">
        <v>138</v>
      </c>
      <c r="B22" s="14" t="s">
        <v>26</v>
      </c>
      <c r="C22" s="15">
        <v>2.72</v>
      </c>
      <c r="D22" s="14">
        <v>2</v>
      </c>
      <c r="E22" s="23">
        <f t="shared" si="0"/>
        <v>5.44</v>
      </c>
      <c r="F22" s="16">
        <v>0</v>
      </c>
      <c r="G22" s="23">
        <f t="shared" si="1"/>
        <v>0</v>
      </c>
      <c r="H22" s="23">
        <f t="shared" si="2"/>
        <v>5.44</v>
      </c>
    </row>
    <row r="23" spans="1:8" x14ac:dyDescent="0.3">
      <c r="A23" s="14" t="s">
        <v>140</v>
      </c>
      <c r="B23" s="14" t="s">
        <v>26</v>
      </c>
      <c r="C23" s="15">
        <v>12</v>
      </c>
      <c r="D23" s="14">
        <v>2</v>
      </c>
      <c r="E23" s="23">
        <f t="shared" si="0"/>
        <v>24</v>
      </c>
      <c r="F23" s="16">
        <v>0</v>
      </c>
      <c r="G23" s="23">
        <f t="shared" si="1"/>
        <v>0</v>
      </c>
      <c r="H23" s="23">
        <f t="shared" si="2"/>
        <v>24</v>
      </c>
    </row>
    <row r="24" spans="1:8" x14ac:dyDescent="0.3">
      <c r="A24" s="14" t="s">
        <v>105</v>
      </c>
      <c r="B24" s="14" t="s">
        <v>18</v>
      </c>
      <c r="C24" s="15">
        <v>0.33</v>
      </c>
      <c r="D24" s="14">
        <v>48</v>
      </c>
      <c r="E24" s="23">
        <f t="shared" si="0"/>
        <v>15.84</v>
      </c>
      <c r="F24" s="16">
        <v>0</v>
      </c>
      <c r="G24" s="23">
        <f t="shared" si="1"/>
        <v>0</v>
      </c>
      <c r="H24" s="23">
        <f t="shared" si="2"/>
        <v>15.84</v>
      </c>
    </row>
    <row r="25" spans="1:8" x14ac:dyDescent="0.3">
      <c r="A25" s="14" t="s">
        <v>390</v>
      </c>
      <c r="B25" s="14" t="s">
        <v>18</v>
      </c>
      <c r="C25" s="15">
        <v>0.8</v>
      </c>
      <c r="D25" s="14">
        <v>12.8</v>
      </c>
      <c r="E25" s="23">
        <f t="shared" si="0"/>
        <v>10.24</v>
      </c>
      <c r="F25" s="16">
        <v>0</v>
      </c>
      <c r="G25" s="23">
        <f t="shared" si="1"/>
        <v>0</v>
      </c>
      <c r="H25" s="23">
        <f t="shared" si="2"/>
        <v>10.24</v>
      </c>
    </row>
    <row r="26" spans="1:8" x14ac:dyDescent="0.3">
      <c r="A26" s="14" t="s">
        <v>74</v>
      </c>
      <c r="B26" s="14" t="s">
        <v>26</v>
      </c>
      <c r="C26" s="15">
        <v>10.75</v>
      </c>
      <c r="D26" s="14">
        <v>1</v>
      </c>
      <c r="E26" s="23">
        <f t="shared" si="0"/>
        <v>10.75</v>
      </c>
      <c r="F26" s="16">
        <v>0</v>
      </c>
      <c r="G26" s="23">
        <f t="shared" si="1"/>
        <v>0</v>
      </c>
      <c r="H26" s="23">
        <f t="shared" si="2"/>
        <v>10.75</v>
      </c>
    </row>
    <row r="27" spans="1:8" x14ac:dyDescent="0.3">
      <c r="A27" s="13" t="s">
        <v>27</v>
      </c>
      <c r="C27" s="23"/>
      <c r="E27" s="23"/>
    </row>
    <row r="28" spans="1:8" x14ac:dyDescent="0.3">
      <c r="A28" s="14" t="s">
        <v>141</v>
      </c>
      <c r="B28" s="14" t="s">
        <v>29</v>
      </c>
      <c r="C28" s="15">
        <v>8.25</v>
      </c>
      <c r="D28" s="14">
        <v>0.75</v>
      </c>
      <c r="E28" s="23">
        <f>ROUND(C28*D28,2)</f>
        <v>6.19</v>
      </c>
      <c r="F28" s="16">
        <v>0</v>
      </c>
      <c r="G28" s="23">
        <f>ROUND(E28*F28,2)</f>
        <v>0</v>
      </c>
      <c r="H28" s="23">
        <f>ROUND(E28-G28,2)</f>
        <v>6.19</v>
      </c>
    </row>
    <row r="29" spans="1:8" x14ac:dyDescent="0.3">
      <c r="A29" s="13" t="s">
        <v>33</v>
      </c>
      <c r="C29" s="23"/>
      <c r="E29" s="23"/>
    </row>
    <row r="30" spans="1:8" x14ac:dyDescent="0.3">
      <c r="A30" s="14" t="s">
        <v>143</v>
      </c>
      <c r="B30" s="14" t="s">
        <v>29</v>
      </c>
      <c r="C30" s="15">
        <v>1.1499999999999999</v>
      </c>
      <c r="D30" s="14">
        <v>50</v>
      </c>
      <c r="E30" s="23">
        <f>ROUND(C30*D30,2)</f>
        <v>57.5</v>
      </c>
      <c r="F30" s="16">
        <v>0</v>
      </c>
      <c r="G30" s="23">
        <f>ROUND(E30*F30,2)</f>
        <v>0</v>
      </c>
      <c r="H30" s="23">
        <f>ROUND(E30-G30,2)</f>
        <v>57.5</v>
      </c>
    </row>
    <row r="31" spans="1:8" x14ac:dyDescent="0.3">
      <c r="A31" s="13" t="s">
        <v>114</v>
      </c>
      <c r="C31" s="23"/>
      <c r="E31" s="23"/>
    </row>
    <row r="32" spans="1:8" x14ac:dyDescent="0.3">
      <c r="A32" s="14" t="s">
        <v>115</v>
      </c>
      <c r="B32" s="14" t="s">
        <v>26</v>
      </c>
      <c r="C32" s="15">
        <v>3.3</v>
      </c>
      <c r="D32" s="14">
        <v>0.6</v>
      </c>
      <c r="E32" s="23">
        <f>ROUND(C32*D32,2)</f>
        <v>1.98</v>
      </c>
      <c r="F32" s="16">
        <v>0</v>
      </c>
      <c r="G32" s="23">
        <f>ROUND(E32*F32,2)</f>
        <v>0</v>
      </c>
      <c r="H32" s="23">
        <f>ROUND(E32-G32,2)</f>
        <v>1.98</v>
      </c>
    </row>
    <row r="33" spans="1:8" x14ac:dyDescent="0.3">
      <c r="A33" s="13" t="s">
        <v>61</v>
      </c>
      <c r="C33" s="23"/>
      <c r="E33" s="23"/>
    </row>
    <row r="34" spans="1:8" x14ac:dyDescent="0.3">
      <c r="A34" s="14" t="s">
        <v>62</v>
      </c>
      <c r="B34" s="14" t="s">
        <v>48</v>
      </c>
      <c r="C34" s="15">
        <v>7.5</v>
      </c>
      <c r="D34" s="14">
        <v>1</v>
      </c>
      <c r="E34" s="23">
        <f>ROUND(C34*D34,2)</f>
        <v>7.5</v>
      </c>
      <c r="F34" s="16">
        <v>0</v>
      </c>
      <c r="G34" s="23">
        <f>ROUND(E34*F34,2)</f>
        <v>0</v>
      </c>
      <c r="H34" s="23">
        <f>ROUND(E34-G34,2)</f>
        <v>7.5</v>
      </c>
    </row>
    <row r="35" spans="1:8" x14ac:dyDescent="0.3">
      <c r="A35" s="13" t="s">
        <v>131</v>
      </c>
      <c r="C35" s="23"/>
      <c r="E35" s="23"/>
    </row>
    <row r="36" spans="1:8" x14ac:dyDescent="0.3">
      <c r="A36" s="14" t="s">
        <v>144</v>
      </c>
      <c r="B36" s="14" t="s">
        <v>124</v>
      </c>
      <c r="C36" s="15">
        <v>0.27</v>
      </c>
      <c r="D36" s="14">
        <v>43</v>
      </c>
      <c r="E36" s="23">
        <f>ROUND(C36*D36,2)</f>
        <v>11.61</v>
      </c>
      <c r="F36" s="16">
        <v>0</v>
      </c>
      <c r="G36" s="23">
        <f>ROUND(E36*F36,2)</f>
        <v>0</v>
      </c>
      <c r="H36" s="23">
        <f>ROUND(E36-G36,2)</f>
        <v>11.61</v>
      </c>
    </row>
    <row r="37" spans="1:8" x14ac:dyDescent="0.3">
      <c r="A37" s="13" t="s">
        <v>34</v>
      </c>
      <c r="C37" s="23"/>
      <c r="E37" s="23"/>
    </row>
    <row r="38" spans="1:8" x14ac:dyDescent="0.3">
      <c r="A38" s="14" t="s">
        <v>35</v>
      </c>
      <c r="B38" s="14" t="s">
        <v>36</v>
      </c>
      <c r="C38" s="15">
        <v>65</v>
      </c>
      <c r="D38" s="14">
        <v>0.33300000000000002</v>
      </c>
      <c r="E38" s="23">
        <f>ROUND(C38*D38,2)</f>
        <v>21.65</v>
      </c>
      <c r="F38" s="16">
        <v>0</v>
      </c>
      <c r="G38" s="23">
        <f>ROUND(E38*F38,2)</f>
        <v>0</v>
      </c>
      <c r="H38" s="23">
        <f>ROUND(E38-G38,2)</f>
        <v>21.65</v>
      </c>
    </row>
    <row r="39" spans="1:8" x14ac:dyDescent="0.3">
      <c r="A39" s="13" t="s">
        <v>116</v>
      </c>
      <c r="C39" s="23"/>
      <c r="E39" s="23"/>
    </row>
    <row r="40" spans="1:8" x14ac:dyDescent="0.3">
      <c r="A40" s="14" t="s">
        <v>145</v>
      </c>
      <c r="B40" s="14" t="s">
        <v>48</v>
      </c>
      <c r="C40" s="15">
        <v>6.5</v>
      </c>
      <c r="D40" s="14">
        <v>1</v>
      </c>
      <c r="E40" s="23">
        <f>ROUND(C40*D40,2)</f>
        <v>6.5</v>
      </c>
      <c r="F40" s="16">
        <v>0</v>
      </c>
      <c r="G40" s="23">
        <f>ROUND(E40*F40,2)</f>
        <v>0</v>
      </c>
      <c r="H40" s="23">
        <f>ROUND(E40-G40,2)</f>
        <v>6.5</v>
      </c>
    </row>
    <row r="41" spans="1:8" x14ac:dyDescent="0.3">
      <c r="A41" s="13" t="s">
        <v>118</v>
      </c>
      <c r="C41" s="23"/>
      <c r="E41" s="23"/>
    </row>
    <row r="42" spans="1:8" x14ac:dyDescent="0.3">
      <c r="A42" s="14" t="s">
        <v>119</v>
      </c>
      <c r="B42" s="14" t="s">
        <v>48</v>
      </c>
      <c r="C42" s="15">
        <v>10</v>
      </c>
      <c r="D42" s="14">
        <v>0.33300000000000002</v>
      </c>
      <c r="E42" s="23">
        <f>ROUND(C42*D42,2)</f>
        <v>3.33</v>
      </c>
      <c r="F42" s="16">
        <v>0</v>
      </c>
      <c r="G42" s="23">
        <f>ROUND(E42*F42,2)</f>
        <v>0</v>
      </c>
      <c r="H42" s="23">
        <f>ROUND(E42-G42,2)</f>
        <v>3.33</v>
      </c>
    </row>
    <row r="43" spans="1:8" x14ac:dyDescent="0.3">
      <c r="A43" s="13" t="s">
        <v>37</v>
      </c>
      <c r="C43" s="23"/>
      <c r="E43" s="23"/>
    </row>
    <row r="44" spans="1:8" x14ac:dyDescent="0.3">
      <c r="A44" s="14" t="s">
        <v>38</v>
      </c>
      <c r="B44" s="14" t="s">
        <v>39</v>
      </c>
      <c r="C44" s="15">
        <v>17.940000000000001</v>
      </c>
      <c r="D44" s="14">
        <v>0.1764</v>
      </c>
      <c r="E44" s="23">
        <f>ROUND(C44*D44,2)</f>
        <v>3.16</v>
      </c>
      <c r="F44" s="16">
        <v>0</v>
      </c>
      <c r="G44" s="23">
        <f>ROUND(E44*F44,2)</f>
        <v>0</v>
      </c>
      <c r="H44" s="23">
        <f>ROUND(E44-G44,2)</f>
        <v>3.16</v>
      </c>
    </row>
    <row r="45" spans="1:8" x14ac:dyDescent="0.3">
      <c r="A45" s="14" t="s">
        <v>134</v>
      </c>
      <c r="B45" s="14" t="s">
        <v>39</v>
      </c>
      <c r="C45" s="15">
        <v>17.940000000000001</v>
      </c>
      <c r="D45" s="14">
        <v>8.5099999999999995E-2</v>
      </c>
      <c r="E45" s="23">
        <f>ROUND(C45*D45,2)</f>
        <v>1.53</v>
      </c>
      <c r="F45" s="16">
        <v>0</v>
      </c>
      <c r="G45" s="23">
        <f>ROUND(E45*F45,2)</f>
        <v>0</v>
      </c>
      <c r="H45" s="23">
        <f>ROUND(E45-G45,2)</f>
        <v>1.53</v>
      </c>
    </row>
    <row r="46" spans="1:8" x14ac:dyDescent="0.3">
      <c r="A46" s="14" t="s">
        <v>91</v>
      </c>
      <c r="B46" s="14" t="s">
        <v>39</v>
      </c>
      <c r="C46" s="15">
        <v>17.940000000000001</v>
      </c>
      <c r="D46" s="14">
        <v>3.5299999999999998E-2</v>
      </c>
      <c r="E46" s="23">
        <f>ROUND(C46*D46,2)</f>
        <v>0.63</v>
      </c>
      <c r="F46" s="16">
        <v>0</v>
      </c>
      <c r="G46" s="23">
        <f>ROUND(E46*F46,2)</f>
        <v>0</v>
      </c>
      <c r="H46" s="23">
        <f>ROUND(E46-G46,2)</f>
        <v>0.63</v>
      </c>
    </row>
    <row r="47" spans="1:8" x14ac:dyDescent="0.3">
      <c r="A47" s="13" t="s">
        <v>43</v>
      </c>
      <c r="C47" s="23"/>
      <c r="E47" s="23"/>
    </row>
    <row r="48" spans="1:8" x14ac:dyDescent="0.3">
      <c r="A48" s="14" t="s">
        <v>42</v>
      </c>
      <c r="B48" s="14" t="s">
        <v>39</v>
      </c>
      <c r="C48" s="15">
        <v>9.06</v>
      </c>
      <c r="D48" s="14">
        <v>4.7100000000000003E-2</v>
      </c>
      <c r="E48" s="23">
        <f>ROUND(C48*D48,2)</f>
        <v>0.43</v>
      </c>
      <c r="F48" s="16">
        <v>0</v>
      </c>
      <c r="G48" s="23">
        <f>ROUND(E48*F48,2)</f>
        <v>0</v>
      </c>
      <c r="H48" s="23">
        <f>ROUND(E48-G48,2)</f>
        <v>0.43</v>
      </c>
    </row>
    <row r="49" spans="1:8" x14ac:dyDescent="0.3">
      <c r="A49" s="14" t="s">
        <v>91</v>
      </c>
      <c r="B49" s="14" t="s">
        <v>39</v>
      </c>
      <c r="C49" s="15">
        <v>9.06</v>
      </c>
      <c r="D49" s="14">
        <v>1.7600000000000001E-2</v>
      </c>
      <c r="E49" s="23">
        <f>ROUND(C49*D49,2)</f>
        <v>0.16</v>
      </c>
      <c r="F49" s="16">
        <v>0</v>
      </c>
      <c r="G49" s="23">
        <f>ROUND(E49*F49,2)</f>
        <v>0</v>
      </c>
      <c r="H49" s="23">
        <f>ROUND(E49-G49,2)</f>
        <v>0.16</v>
      </c>
    </row>
    <row r="50" spans="1:8" x14ac:dyDescent="0.3">
      <c r="A50" s="14" t="s">
        <v>44</v>
      </c>
      <c r="B50" s="14" t="s">
        <v>39</v>
      </c>
      <c r="C50" s="15">
        <v>17.89</v>
      </c>
      <c r="D50" s="14">
        <v>0.2671</v>
      </c>
      <c r="E50" s="23">
        <f>ROUND(C50*D50,2)</f>
        <v>4.78</v>
      </c>
      <c r="F50" s="16">
        <v>0</v>
      </c>
      <c r="G50" s="23">
        <f>ROUND(E50*F50,2)</f>
        <v>0</v>
      </c>
      <c r="H50" s="23">
        <f>ROUND(E50-G50,2)</f>
        <v>4.78</v>
      </c>
    </row>
    <row r="51" spans="1:8" x14ac:dyDescent="0.3">
      <c r="A51" s="13" t="s">
        <v>45</v>
      </c>
      <c r="C51" s="23"/>
      <c r="E51" s="23"/>
    </row>
    <row r="52" spans="1:8" x14ac:dyDescent="0.3">
      <c r="A52" s="14" t="s">
        <v>38</v>
      </c>
      <c r="B52" s="14" t="s">
        <v>19</v>
      </c>
      <c r="C52" s="15">
        <v>3.44</v>
      </c>
      <c r="D52" s="14">
        <v>2.7244000000000002</v>
      </c>
      <c r="E52" s="23">
        <f>ROUND(C52*D52,2)</f>
        <v>9.3699999999999992</v>
      </c>
      <c r="F52" s="16">
        <v>0</v>
      </c>
      <c r="G52" s="23">
        <f>ROUND(E52*F52,2)</f>
        <v>0</v>
      </c>
      <c r="H52" s="23">
        <f>ROUND(E52-G52,2)</f>
        <v>9.3699999999999992</v>
      </c>
    </row>
    <row r="53" spans="1:8" x14ac:dyDescent="0.3">
      <c r="A53" s="14" t="s">
        <v>134</v>
      </c>
      <c r="B53" s="14" t="s">
        <v>19</v>
      </c>
      <c r="C53" s="15">
        <v>3.44</v>
      </c>
      <c r="D53" s="14">
        <v>1.4244000000000001</v>
      </c>
      <c r="E53" s="23">
        <f>ROUND(C53*D53,2)</f>
        <v>4.9000000000000004</v>
      </c>
      <c r="F53" s="16">
        <v>0</v>
      </c>
      <c r="G53" s="23">
        <f>ROUND(E53*F53,2)</f>
        <v>0</v>
      </c>
      <c r="H53" s="23">
        <f>ROUND(E53-G53,2)</f>
        <v>4.9000000000000004</v>
      </c>
    </row>
    <row r="54" spans="1:8" x14ac:dyDescent="0.3">
      <c r="A54" s="14" t="s">
        <v>91</v>
      </c>
      <c r="B54" s="14" t="s">
        <v>19</v>
      </c>
      <c r="C54" s="15">
        <v>3.44</v>
      </c>
      <c r="D54" s="14">
        <v>0.44900000000000001</v>
      </c>
      <c r="E54" s="23">
        <f>ROUND(C54*D54,2)</f>
        <v>1.54</v>
      </c>
      <c r="F54" s="16">
        <v>0</v>
      </c>
      <c r="G54" s="23">
        <f>ROUND(E54*F54,2)</f>
        <v>0</v>
      </c>
      <c r="H54" s="23">
        <f>ROUND(E54-G54,2)</f>
        <v>1.54</v>
      </c>
    </row>
    <row r="55" spans="1:8" x14ac:dyDescent="0.3">
      <c r="A55" s="13" t="s">
        <v>47</v>
      </c>
      <c r="C55" s="23"/>
      <c r="E55" s="23"/>
    </row>
    <row r="56" spans="1:8" x14ac:dyDescent="0.3">
      <c r="A56" s="14" t="s">
        <v>42</v>
      </c>
      <c r="B56" s="14" t="s">
        <v>48</v>
      </c>
      <c r="C56" s="15">
        <v>6.51</v>
      </c>
      <c r="D56" s="14">
        <v>1</v>
      </c>
      <c r="E56" s="23">
        <f>ROUND(C56*D56,2)</f>
        <v>6.51</v>
      </c>
      <c r="F56" s="16">
        <v>0</v>
      </c>
      <c r="G56" s="23">
        <f>ROUND(E56*F56,2)</f>
        <v>0</v>
      </c>
      <c r="H56" s="23">
        <f t="shared" ref="H56:H62" si="3">ROUND(E56-G56,2)</f>
        <v>6.51</v>
      </c>
    </row>
    <row r="57" spans="1:8" x14ac:dyDescent="0.3">
      <c r="A57" s="14" t="s">
        <v>38</v>
      </c>
      <c r="B57" s="14" t="s">
        <v>48</v>
      </c>
      <c r="C57" s="15">
        <v>1.97</v>
      </c>
      <c r="D57" s="14">
        <v>1</v>
      </c>
      <c r="E57" s="23">
        <f>ROUND(C57*D57,2)</f>
        <v>1.97</v>
      </c>
      <c r="F57" s="16">
        <v>0</v>
      </c>
      <c r="G57" s="23">
        <f>ROUND(E57*F57,2)</f>
        <v>0</v>
      </c>
      <c r="H57" s="23">
        <f t="shared" si="3"/>
        <v>1.97</v>
      </c>
    </row>
    <row r="58" spans="1:8" x14ac:dyDescent="0.3">
      <c r="A58" s="14" t="s">
        <v>134</v>
      </c>
      <c r="B58" s="14" t="s">
        <v>48</v>
      </c>
      <c r="C58" s="15">
        <v>4.7</v>
      </c>
      <c r="D58" s="14">
        <v>1</v>
      </c>
      <c r="E58" s="23">
        <f>ROUND(C58*D58,2)</f>
        <v>4.7</v>
      </c>
      <c r="F58" s="16">
        <v>0</v>
      </c>
      <c r="G58" s="23">
        <f>ROUND(E58*F58,2)</f>
        <v>0</v>
      </c>
      <c r="H58" s="23">
        <f t="shared" si="3"/>
        <v>4.7</v>
      </c>
    </row>
    <row r="59" spans="1:8" x14ac:dyDescent="0.3">
      <c r="A59" s="14" t="s">
        <v>91</v>
      </c>
      <c r="B59" s="14" t="s">
        <v>48</v>
      </c>
      <c r="C59" s="15">
        <v>0.63</v>
      </c>
      <c r="D59" s="14">
        <v>1</v>
      </c>
      <c r="E59" s="23">
        <f>ROUND(C59*D59,2)</f>
        <v>0.63</v>
      </c>
      <c r="F59" s="16">
        <v>0</v>
      </c>
      <c r="G59" s="23">
        <f>ROUND(E59*F59,2)</f>
        <v>0</v>
      </c>
      <c r="H59" s="23">
        <f t="shared" si="3"/>
        <v>0.63</v>
      </c>
    </row>
    <row r="60" spans="1:8" x14ac:dyDescent="0.3">
      <c r="A60" s="9" t="s">
        <v>49</v>
      </c>
      <c r="B60" s="9" t="s">
        <v>48</v>
      </c>
      <c r="C60" s="10">
        <v>16.87</v>
      </c>
      <c r="D60" s="9">
        <v>1</v>
      </c>
      <c r="E60" s="22">
        <f>ROUND(C60*D60,2)</f>
        <v>16.87</v>
      </c>
      <c r="F60" s="11">
        <v>0</v>
      </c>
      <c r="G60" s="22">
        <f>ROUND(E60*F60,2)</f>
        <v>0</v>
      </c>
      <c r="H60" s="22">
        <f t="shared" si="3"/>
        <v>16.87</v>
      </c>
    </row>
    <row r="61" spans="1:8" x14ac:dyDescent="0.3">
      <c r="A61" s="7" t="s">
        <v>50</v>
      </c>
      <c r="C61" s="23"/>
      <c r="E61" s="23">
        <f>SUM(E12:E60)</f>
        <v>359.53</v>
      </c>
      <c r="G61" s="12">
        <f>SUM(G12:G60)</f>
        <v>0</v>
      </c>
      <c r="H61" s="12">
        <f t="shared" si="3"/>
        <v>359.53</v>
      </c>
    </row>
    <row r="62" spans="1:8" x14ac:dyDescent="0.3">
      <c r="A62" s="7" t="s">
        <v>51</v>
      </c>
      <c r="C62" s="23"/>
      <c r="E62" s="23">
        <f>+E8-E61</f>
        <v>360.47</v>
      </c>
      <c r="G62" s="12">
        <f>+G8-G61</f>
        <v>0</v>
      </c>
      <c r="H62" s="12">
        <f t="shared" si="3"/>
        <v>360.47</v>
      </c>
    </row>
    <row r="63" spans="1:8" x14ac:dyDescent="0.3">
      <c r="A63" t="s">
        <v>12</v>
      </c>
      <c r="C63" s="23"/>
      <c r="E63" s="23"/>
    </row>
    <row r="64" spans="1:8" x14ac:dyDescent="0.3">
      <c r="A64" s="7" t="s">
        <v>52</v>
      </c>
      <c r="C64" s="23"/>
      <c r="E64" s="23"/>
    </row>
    <row r="65" spans="1:8" x14ac:dyDescent="0.3">
      <c r="A65" s="14" t="s">
        <v>42</v>
      </c>
      <c r="B65" s="14" t="s">
        <v>48</v>
      </c>
      <c r="C65" s="15">
        <v>17.54</v>
      </c>
      <c r="D65" s="14">
        <v>1</v>
      </c>
      <c r="E65" s="23">
        <f>ROUND(C65*D65,2)</f>
        <v>17.54</v>
      </c>
      <c r="F65" s="16">
        <v>0</v>
      </c>
      <c r="G65" s="23">
        <f>ROUND(E65*F65,2)</f>
        <v>0</v>
      </c>
      <c r="H65" s="23">
        <f t="shared" ref="H65:H71" si="4">ROUND(E65-G65,2)</f>
        <v>17.54</v>
      </c>
    </row>
    <row r="66" spans="1:8" x14ac:dyDescent="0.3">
      <c r="A66" s="14" t="s">
        <v>38</v>
      </c>
      <c r="B66" s="14" t="s">
        <v>48</v>
      </c>
      <c r="C66" s="15">
        <v>15.23</v>
      </c>
      <c r="D66" s="14">
        <v>1</v>
      </c>
      <c r="E66" s="23">
        <f>ROUND(C66*D66,2)</f>
        <v>15.23</v>
      </c>
      <c r="F66" s="16">
        <v>0</v>
      </c>
      <c r="G66" s="23">
        <f>ROUND(E66*F66,2)</f>
        <v>0</v>
      </c>
      <c r="H66" s="23">
        <f t="shared" si="4"/>
        <v>15.23</v>
      </c>
    </row>
    <row r="67" spans="1:8" x14ac:dyDescent="0.3">
      <c r="A67" s="14" t="s">
        <v>134</v>
      </c>
      <c r="B67" s="14" t="s">
        <v>48</v>
      </c>
      <c r="C67" s="15">
        <v>22.51</v>
      </c>
      <c r="D67" s="14">
        <v>1</v>
      </c>
      <c r="E67" s="23">
        <f>ROUND(C67*D67,2)</f>
        <v>22.51</v>
      </c>
      <c r="F67" s="16">
        <v>0</v>
      </c>
      <c r="G67" s="23">
        <f>ROUND(E67*F67,2)</f>
        <v>0</v>
      </c>
      <c r="H67" s="23">
        <f t="shared" si="4"/>
        <v>22.51</v>
      </c>
    </row>
    <row r="68" spans="1:8" x14ac:dyDescent="0.3">
      <c r="A68" s="9" t="s">
        <v>91</v>
      </c>
      <c r="B68" s="9" t="s">
        <v>48</v>
      </c>
      <c r="C68" s="10">
        <v>4.9800000000000004</v>
      </c>
      <c r="D68" s="9">
        <v>1</v>
      </c>
      <c r="E68" s="22">
        <f>ROUND(C68*D68,2)</f>
        <v>4.9800000000000004</v>
      </c>
      <c r="F68" s="11">
        <v>0</v>
      </c>
      <c r="G68" s="22">
        <f>ROUND(E68*F68,2)</f>
        <v>0</v>
      </c>
      <c r="H68" s="22">
        <f t="shared" si="4"/>
        <v>4.9800000000000004</v>
      </c>
    </row>
    <row r="69" spans="1:8" x14ac:dyDescent="0.3">
      <c r="A69" s="7" t="s">
        <v>53</v>
      </c>
      <c r="C69" s="23"/>
      <c r="E69" s="23">
        <f>SUM(E65:E68)</f>
        <v>60.260000000000005</v>
      </c>
      <c r="G69" s="12">
        <f>SUM(G65:G68)</f>
        <v>0</v>
      </c>
      <c r="H69" s="12">
        <f t="shared" si="4"/>
        <v>60.26</v>
      </c>
    </row>
    <row r="70" spans="1:8" x14ac:dyDescent="0.3">
      <c r="A70" s="7" t="s">
        <v>54</v>
      </c>
      <c r="C70" s="23"/>
      <c r="E70" s="23">
        <f>+E61+E69</f>
        <v>419.78999999999996</v>
      </c>
      <c r="G70" s="12">
        <f>+G61+G69</f>
        <v>0</v>
      </c>
      <c r="H70" s="12">
        <f t="shared" si="4"/>
        <v>419.79</v>
      </c>
    </row>
    <row r="71" spans="1:8" x14ac:dyDescent="0.3">
      <c r="A71" s="7" t="s">
        <v>55</v>
      </c>
      <c r="C71" s="23"/>
      <c r="E71" s="23">
        <f>+E8-E70</f>
        <v>300.21000000000004</v>
      </c>
      <c r="G71" s="12">
        <f>+G8-G70</f>
        <v>0</v>
      </c>
      <c r="H71" s="12">
        <f t="shared" si="4"/>
        <v>300.20999999999998</v>
      </c>
    </row>
    <row r="72" spans="1:8" x14ac:dyDescent="0.3">
      <c r="A72" t="s">
        <v>120</v>
      </c>
      <c r="C72" s="23"/>
      <c r="E72" s="23"/>
    </row>
    <row r="73" spans="1:8" x14ac:dyDescent="0.3">
      <c r="A73" t="s">
        <v>425</v>
      </c>
      <c r="C73" s="23"/>
      <c r="E73" s="23"/>
    </row>
    <row r="74" spans="1:8" x14ac:dyDescent="0.3">
      <c r="C74" s="23"/>
      <c r="E74" s="23"/>
    </row>
    <row r="75" spans="1:8" x14ac:dyDescent="0.3">
      <c r="A75" s="7" t="s">
        <v>121</v>
      </c>
      <c r="C75" s="23"/>
      <c r="E75" s="23"/>
    </row>
    <row r="76" spans="1:8" x14ac:dyDescent="0.3">
      <c r="A76" s="7" t="s">
        <v>122</v>
      </c>
      <c r="C76" s="23"/>
      <c r="E76" s="23"/>
    </row>
    <row r="98" spans="1:8" x14ac:dyDescent="0.3">
      <c r="A98" t="str" cm="1">
        <f t="array" aca="1" ref="A98" ca="1">MID(CELL("filename",A1),FIND("]",CELL("filename",A1))+1,256)</f>
        <v>soy12</v>
      </c>
    </row>
    <row r="99" spans="1:8" x14ac:dyDescent="0.3">
      <c r="A99" s="7" t="s">
        <v>50</v>
      </c>
      <c r="E99" s="25">
        <f>VLOOKUP(A99,$A$1:$H$98,5,FALSE)</f>
        <v>359.53</v>
      </c>
    </row>
    <row r="100" spans="1:8" x14ac:dyDescent="0.3">
      <c r="A100" s="7" t="s">
        <v>293</v>
      </c>
      <c r="E100" s="25">
        <f>VLOOKUP(A100,$A$1:$H$98,5,FALSE)</f>
        <v>60.260000000000005</v>
      </c>
    </row>
    <row r="101" spans="1:8" x14ac:dyDescent="0.3">
      <c r="A101" s="7" t="s">
        <v>294</v>
      </c>
      <c r="E101" s="25">
        <f t="shared" ref="E101:E102" si="5">VLOOKUP(A101,$A$1:$H$98,5,FALSE)</f>
        <v>419.78999999999996</v>
      </c>
    </row>
    <row r="102" spans="1:8" x14ac:dyDescent="0.3">
      <c r="A102" s="7" t="s">
        <v>55</v>
      </c>
      <c r="E102" s="25">
        <f t="shared" si="5"/>
        <v>300.21000000000004</v>
      </c>
    </row>
    <row r="104" spans="1:8" x14ac:dyDescent="0.3">
      <c r="A104" s="21" t="s">
        <v>255</v>
      </c>
    </row>
    <row r="105" spans="1:8" x14ac:dyDescent="0.3">
      <c r="A105" s="25">
        <f>E102</f>
        <v>300.21000000000004</v>
      </c>
      <c r="B105" s="25">
        <f ca="1">C105-Calculator!$B$16</f>
        <v>11.099999999999998</v>
      </c>
      <c r="C105" s="25">
        <f ca="1">D105-Calculator!$B$16</f>
        <v>11.399999999999999</v>
      </c>
      <c r="D105" s="25">
        <f ca="1">E105-Calculator!$B$16</f>
        <v>11.7</v>
      </c>
      <c r="E105" s="25" cm="1">
        <f t="array" aca="1" ref="E105" ca="1">IF(MID(CELL("filename",A1),FIND("]",CELL("filename",A1))+1,256)=Calculator!AR2,Calculator!B15,C7)</f>
        <v>12</v>
      </c>
      <c r="F105" s="25">
        <f ca="1">E105+Calculator!$B$16</f>
        <v>12.3</v>
      </c>
      <c r="G105" s="25">
        <f ca="1">F105+Calculator!$B$16</f>
        <v>12.600000000000001</v>
      </c>
      <c r="H105" s="25">
        <f ca="1">G105+Calculator!$B$16</f>
        <v>12.900000000000002</v>
      </c>
    </row>
    <row r="106" spans="1:8" x14ac:dyDescent="0.3">
      <c r="A106">
        <f ca="1">A107-Calculator!$B$12</f>
        <v>45</v>
      </c>
      <c r="B106">
        <f t="dataTable" ref="B106:H112" dt2D="1" dtr="1" r1="C7" r2="D7" ca="1"/>
        <v>79.710000000000036</v>
      </c>
      <c r="C106">
        <v>52.710000000000036</v>
      </c>
      <c r="D106">
        <v>39.210000000000036</v>
      </c>
      <c r="E106">
        <v>39.210000000000036</v>
      </c>
      <c r="F106">
        <v>52.710000000000036</v>
      </c>
      <c r="G106">
        <v>79.710000000000036</v>
      </c>
      <c r="H106">
        <v>120.21000000000004</v>
      </c>
    </row>
    <row r="107" spans="1:8" x14ac:dyDescent="0.3">
      <c r="A107">
        <f ca="1">A108-Calculator!$B$12</f>
        <v>50</v>
      </c>
      <c r="B107">
        <v>-31.289999999999964</v>
      </c>
      <c r="C107">
        <v>-52.289999999999964</v>
      </c>
      <c r="D107">
        <v>-62.789999999999964</v>
      </c>
      <c r="E107">
        <v>-62.789999999999964</v>
      </c>
      <c r="F107">
        <v>-52.289999999999964</v>
      </c>
      <c r="G107">
        <v>-31.289999999999964</v>
      </c>
      <c r="H107">
        <v>0.21000000000003638</v>
      </c>
    </row>
    <row r="108" spans="1:8" x14ac:dyDescent="0.3">
      <c r="A108">
        <f ca="1">A109-Calculator!$B$12</f>
        <v>55</v>
      </c>
      <c r="B108">
        <v>-86.789999999999964</v>
      </c>
      <c r="C108">
        <v>-104.78999999999996</v>
      </c>
      <c r="D108">
        <v>-113.78999999999996</v>
      </c>
      <c r="E108">
        <v>-113.78999999999996</v>
      </c>
      <c r="F108">
        <v>-104.78999999999996</v>
      </c>
      <c r="G108">
        <v>-86.789999999999964</v>
      </c>
      <c r="H108">
        <v>-59.789999999999964</v>
      </c>
    </row>
    <row r="109" spans="1:8" x14ac:dyDescent="0.3">
      <c r="A109" cm="1">
        <f t="array" aca="1" ref="A109" ca="1">IF(MID(CELL("filename",A1),FIND("]",CELL("filename",A1))+1,256)=Calculator!AR2,Calculator!B11,D7)</f>
        <v>60</v>
      </c>
      <c r="B109">
        <v>-86.789999999999964</v>
      </c>
      <c r="C109">
        <v>-104.78999999999996</v>
      </c>
      <c r="D109">
        <v>-113.78999999999996</v>
      </c>
      <c r="E109">
        <v>-113.78999999999996</v>
      </c>
      <c r="F109">
        <v>-104.78999999999996</v>
      </c>
      <c r="G109">
        <v>-86.789999999999964</v>
      </c>
      <c r="H109">
        <v>-59.789999999999964</v>
      </c>
    </row>
    <row r="110" spans="1:8" x14ac:dyDescent="0.3">
      <c r="A110">
        <f ca="1">A109+Calculator!$B$12</f>
        <v>65</v>
      </c>
      <c r="B110">
        <v>-31.289999999999964</v>
      </c>
      <c r="C110">
        <v>-52.289999999999964</v>
      </c>
      <c r="D110">
        <v>-62.789999999999964</v>
      </c>
      <c r="E110">
        <v>-62.789999999999964</v>
      </c>
      <c r="F110">
        <v>-52.289999999999964</v>
      </c>
      <c r="G110">
        <v>-31.289999999999964</v>
      </c>
      <c r="H110">
        <v>0.21000000000003638</v>
      </c>
    </row>
    <row r="111" spans="1:8" x14ac:dyDescent="0.3">
      <c r="A111">
        <f ca="1">A110+Calculator!$B$12</f>
        <v>70</v>
      </c>
      <c r="B111">
        <v>79.710000000000036</v>
      </c>
      <c r="C111">
        <v>52.710000000000036</v>
      </c>
      <c r="D111">
        <v>39.210000000000036</v>
      </c>
      <c r="E111">
        <v>39.210000000000036</v>
      </c>
      <c r="F111">
        <v>52.710000000000036</v>
      </c>
      <c r="G111">
        <v>79.710000000000036</v>
      </c>
      <c r="H111">
        <v>120.21000000000004</v>
      </c>
    </row>
    <row r="112" spans="1:8" x14ac:dyDescent="0.3">
      <c r="A112">
        <f ca="1">A111+Calculator!$B$12</f>
        <v>75</v>
      </c>
      <c r="B112">
        <v>246.21000000000004</v>
      </c>
      <c r="C112">
        <v>210.21000000000004</v>
      </c>
      <c r="D112">
        <v>192.21000000000004</v>
      </c>
      <c r="E112">
        <v>192.21000000000004</v>
      </c>
      <c r="F112">
        <v>210.21000000000004</v>
      </c>
      <c r="G112">
        <v>246.21000000000004</v>
      </c>
      <c r="H112">
        <v>300.21000000000004</v>
      </c>
    </row>
    <row r="115" spans="1:8" x14ac:dyDescent="0.3">
      <c r="A115" s="21" t="s">
        <v>256</v>
      </c>
    </row>
    <row r="116" spans="1:8" x14ac:dyDescent="0.3">
      <c r="A116" s="25">
        <f>E102</f>
        <v>300.21000000000004</v>
      </c>
      <c r="B116" s="25">
        <f ca="1">C116-Calculator!$B$29</f>
        <v>11.700000000000001</v>
      </c>
      <c r="C116" s="25">
        <f ca="1">D116-Calculator!$B$29</f>
        <v>11.8</v>
      </c>
      <c r="D116" s="25">
        <f ca="1">E116-Calculator!$B$29</f>
        <v>11.9</v>
      </c>
      <c r="E116" s="25" cm="1">
        <f t="array" aca="1" ref="E116" ca="1">IF(MID(CELL("filename",A1),FIND("]",CELL("filename",A1))+1,256)=Calculator!AS2,Calculator!B28,C7)</f>
        <v>12</v>
      </c>
      <c r="F116" s="25">
        <f ca="1">E116+Calculator!$B$29</f>
        <v>12.1</v>
      </c>
      <c r="G116" s="25">
        <f ca="1">F116+Calculator!$B$29</f>
        <v>12.2</v>
      </c>
      <c r="H116" s="25">
        <f ca="1">G116+Calculator!$B$29</f>
        <v>12.299999999999999</v>
      </c>
    </row>
    <row r="117" spans="1:8" x14ac:dyDescent="0.3">
      <c r="A117">
        <f ca="1">A118-Calculator!$B$25</f>
        <v>45</v>
      </c>
      <c r="B117">
        <f t="dataTable" ref="B117:H123" dt2D="1" dtr="1" r1="C7" r2="D7" ca="1"/>
        <v>106.71000000000004</v>
      </c>
      <c r="C117">
        <v>97.710000000000036</v>
      </c>
      <c r="D117">
        <v>93.210000000000036</v>
      </c>
      <c r="E117">
        <v>93.210000000000036</v>
      </c>
      <c r="F117">
        <v>97.710000000000036</v>
      </c>
      <c r="G117">
        <v>106.71000000000004</v>
      </c>
      <c r="H117">
        <v>120.21000000000004</v>
      </c>
    </row>
    <row r="118" spans="1:8" x14ac:dyDescent="0.3">
      <c r="A118">
        <f ca="1">A119-Calculator!$B$25</f>
        <v>50</v>
      </c>
      <c r="B118">
        <v>-10.289999999999964</v>
      </c>
      <c r="C118">
        <v>-17.289999999999964</v>
      </c>
      <c r="D118">
        <v>-20.789999999999964</v>
      </c>
      <c r="E118">
        <v>-20.789999999999964</v>
      </c>
      <c r="F118">
        <v>-17.289999999999964</v>
      </c>
      <c r="G118">
        <v>-10.289999999999964</v>
      </c>
      <c r="H118">
        <v>0.21000000000003638</v>
      </c>
    </row>
    <row r="119" spans="1:8" x14ac:dyDescent="0.3">
      <c r="A119">
        <f ca="1">A120-Calculator!$B$25</f>
        <v>55</v>
      </c>
      <c r="B119">
        <v>-68.789999999999964</v>
      </c>
      <c r="C119">
        <v>-74.789999999999964</v>
      </c>
      <c r="D119">
        <v>-77.789999999999964</v>
      </c>
      <c r="E119">
        <v>-77.789999999999964</v>
      </c>
      <c r="F119">
        <v>-74.789999999999964</v>
      </c>
      <c r="G119">
        <v>-68.789999999999964</v>
      </c>
      <c r="H119">
        <v>-59.789999999999964</v>
      </c>
    </row>
    <row r="120" spans="1:8" x14ac:dyDescent="0.3">
      <c r="A120" cm="1">
        <f t="array" aca="1" ref="A120" ca="1">IF(MID(CELL("filename",A1),FIND("]",CELL("filename",A1))+1,256)=Calculator!AS2,Calculator!B24,D7)</f>
        <v>60</v>
      </c>
      <c r="B120">
        <v>-68.789999999999964</v>
      </c>
      <c r="C120">
        <v>-74.789999999999964</v>
      </c>
      <c r="D120">
        <v>-77.789999999999964</v>
      </c>
      <c r="E120">
        <v>-77.789999999999964</v>
      </c>
      <c r="F120">
        <v>-74.789999999999964</v>
      </c>
      <c r="G120">
        <v>-68.789999999999964</v>
      </c>
      <c r="H120">
        <v>-59.789999999999964</v>
      </c>
    </row>
    <row r="121" spans="1:8" x14ac:dyDescent="0.3">
      <c r="A121">
        <f ca="1">A120+Calculator!$B$25</f>
        <v>65</v>
      </c>
      <c r="B121">
        <v>-10.289999999999964</v>
      </c>
      <c r="C121">
        <v>-17.289999999999964</v>
      </c>
      <c r="D121">
        <v>-20.789999999999964</v>
      </c>
      <c r="E121">
        <v>-20.789999999999964</v>
      </c>
      <c r="F121">
        <v>-17.289999999999964</v>
      </c>
      <c r="G121">
        <v>-10.289999999999964</v>
      </c>
      <c r="H121">
        <v>0.21000000000003638</v>
      </c>
    </row>
    <row r="122" spans="1:8" x14ac:dyDescent="0.3">
      <c r="A122">
        <f ca="1">A121+Calculator!$B$25</f>
        <v>70</v>
      </c>
      <c r="B122">
        <v>106.71000000000004</v>
      </c>
      <c r="C122">
        <v>97.710000000000036</v>
      </c>
      <c r="D122">
        <v>93.210000000000036</v>
      </c>
      <c r="E122">
        <v>93.210000000000036</v>
      </c>
      <c r="F122">
        <v>97.710000000000036</v>
      </c>
      <c r="G122">
        <v>106.71000000000004</v>
      </c>
      <c r="H122">
        <v>120.21000000000004</v>
      </c>
    </row>
    <row r="123" spans="1:8" x14ac:dyDescent="0.3">
      <c r="A123">
        <f ca="1">A122+Calculator!$B$25</f>
        <v>75</v>
      </c>
      <c r="B123">
        <v>282.21000000000004</v>
      </c>
      <c r="C123">
        <v>270.21000000000004</v>
      </c>
      <c r="D123">
        <v>264.21000000000004</v>
      </c>
      <c r="E123">
        <v>264.21000000000004</v>
      </c>
      <c r="F123">
        <v>270.21000000000004</v>
      </c>
      <c r="G123">
        <v>282.21000000000004</v>
      </c>
      <c r="H123">
        <v>300.21000000000004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0B61-0B89-41B3-81CC-33AA1FAC69F8}">
  <dimension ref="A1:H123"/>
  <sheetViews>
    <sheetView topLeftCell="A103" workbookViewId="0">
      <selection activeCell="A116" sqref="A116:H123"/>
    </sheetView>
  </sheetViews>
  <sheetFormatPr defaultRowHeight="14.4" x14ac:dyDescent="0.3"/>
  <cols>
    <col min="1" max="1" width="25.6640625" customWidth="1"/>
  </cols>
  <sheetData>
    <row r="1" spans="1:8" x14ac:dyDescent="0.3">
      <c r="A1" s="80" t="s">
        <v>226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396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457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10</v>
      </c>
      <c r="B7" s="9" t="s">
        <v>124</v>
      </c>
      <c r="C7" s="28">
        <f>IF(Calculator!B7="Soybeans",Calculator!B15,IF(Calculator!B20="Soybeans",Calculator!B28,13.66))</f>
        <v>12</v>
      </c>
      <c r="D7" s="29">
        <f>IF(Calculator!B7="Soybeans",Calculator!B11,IF(Calculator!B20="Soybeans",Calculator!B24,42))</f>
        <v>60</v>
      </c>
      <c r="E7" s="22">
        <f>ROUND(C7*D7,2)</f>
        <v>720</v>
      </c>
      <c r="F7" s="11">
        <v>0</v>
      </c>
      <c r="G7" s="22">
        <f>ROUND(E7*F7,2)</f>
        <v>0</v>
      </c>
      <c r="H7" s="22">
        <f>ROUND(E7-G7,2)</f>
        <v>720</v>
      </c>
    </row>
    <row r="8" spans="1:8" x14ac:dyDescent="0.3">
      <c r="A8" s="7" t="s">
        <v>11</v>
      </c>
      <c r="C8" s="23"/>
      <c r="E8" s="23">
        <f>SUM(E7:E7)</f>
        <v>720</v>
      </c>
      <c r="G8" s="12">
        <f>SUM(G7:G7)</f>
        <v>0</v>
      </c>
      <c r="H8" s="12">
        <f>ROUND(E8-G8,2)</f>
        <v>720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1</v>
      </c>
      <c r="E12" s="23">
        <f>ROUND(C12*D12,2)</f>
        <v>8.11</v>
      </c>
      <c r="F12" s="16">
        <v>0</v>
      </c>
      <c r="G12" s="23">
        <f>ROUND(E12*F12,2)</f>
        <v>0</v>
      </c>
      <c r="H12" s="23">
        <f>ROUND(E12-G12,2)</f>
        <v>8.11</v>
      </c>
    </row>
    <row r="13" spans="1:8" x14ac:dyDescent="0.3">
      <c r="A13" s="13" t="s">
        <v>17</v>
      </c>
      <c r="C13" s="23"/>
      <c r="E13" s="23"/>
    </row>
    <row r="14" spans="1:8" x14ac:dyDescent="0.3">
      <c r="A14" s="14" t="s">
        <v>136</v>
      </c>
      <c r="B14" s="14" t="s">
        <v>18</v>
      </c>
      <c r="C14" s="15">
        <v>0.33</v>
      </c>
      <c r="D14" s="14">
        <v>16</v>
      </c>
      <c r="E14" s="23">
        <f>ROUND(C14*D14,2)</f>
        <v>5.28</v>
      </c>
      <c r="F14" s="16">
        <v>0</v>
      </c>
      <c r="G14" s="23">
        <f>ROUND(E14*F14,2)</f>
        <v>0</v>
      </c>
      <c r="H14" s="23">
        <f>ROUND(E14-G14,2)</f>
        <v>5.28</v>
      </c>
    </row>
    <row r="15" spans="1:8" x14ac:dyDescent="0.3">
      <c r="A15" s="13" t="s">
        <v>20</v>
      </c>
      <c r="C15" s="23"/>
      <c r="E15" s="23"/>
    </row>
    <row r="16" spans="1:8" x14ac:dyDescent="0.3">
      <c r="A16" s="14" t="s">
        <v>125</v>
      </c>
      <c r="B16" s="14" t="s">
        <v>21</v>
      </c>
      <c r="C16" s="15">
        <v>39.25</v>
      </c>
      <c r="D16" s="14">
        <v>0.66</v>
      </c>
      <c r="E16" s="23">
        <f>ROUND(C16*D16,2)</f>
        <v>25.91</v>
      </c>
      <c r="F16" s="16">
        <v>0</v>
      </c>
      <c r="G16" s="23">
        <f>ROUND(E16*F16,2)</f>
        <v>0</v>
      </c>
      <c r="H16" s="23">
        <f>ROUND(E16-G16,2)</f>
        <v>25.91</v>
      </c>
    </row>
    <row r="17" spans="1:8" x14ac:dyDescent="0.3">
      <c r="A17" s="14" t="s">
        <v>22</v>
      </c>
      <c r="B17" s="14" t="s">
        <v>21</v>
      </c>
      <c r="C17" s="15">
        <v>36.200000000000003</v>
      </c>
      <c r="D17" s="14">
        <v>1</v>
      </c>
      <c r="E17" s="23">
        <f>ROUND(C17*D17,2)</f>
        <v>36.200000000000003</v>
      </c>
      <c r="F17" s="16">
        <v>0</v>
      </c>
      <c r="G17" s="23">
        <f>ROUND(E17*F17,2)</f>
        <v>0</v>
      </c>
      <c r="H17" s="23">
        <f>ROUND(E17-G17,2)</f>
        <v>36.200000000000003</v>
      </c>
    </row>
    <row r="18" spans="1:8" x14ac:dyDescent="0.3">
      <c r="A18" s="13" t="s">
        <v>23</v>
      </c>
      <c r="C18" s="23"/>
      <c r="E18" s="23"/>
    </row>
    <row r="19" spans="1:8" x14ac:dyDescent="0.3">
      <c r="A19" s="14" t="s">
        <v>324</v>
      </c>
      <c r="B19" s="14" t="s">
        <v>18</v>
      </c>
      <c r="C19" s="15">
        <v>7.63</v>
      </c>
      <c r="D19" s="14">
        <v>1.6</v>
      </c>
      <c r="E19" s="23">
        <f>ROUND(C19*D19,2)</f>
        <v>12.21</v>
      </c>
      <c r="F19" s="16">
        <v>0</v>
      </c>
      <c r="G19" s="23">
        <f>ROUND(E19*F19,2)</f>
        <v>0</v>
      </c>
      <c r="H19" s="23">
        <f>ROUND(E19-G19,2)</f>
        <v>12.21</v>
      </c>
    </row>
    <row r="20" spans="1:8" x14ac:dyDescent="0.3">
      <c r="A20" s="13" t="s">
        <v>24</v>
      </c>
      <c r="C20" s="23"/>
      <c r="E20" s="23"/>
    </row>
    <row r="21" spans="1:8" x14ac:dyDescent="0.3">
      <c r="A21" s="14" t="s">
        <v>25</v>
      </c>
      <c r="B21" s="14" t="s">
        <v>18</v>
      </c>
      <c r="C21" s="15">
        <v>0.25</v>
      </c>
      <c r="D21" s="14">
        <v>96</v>
      </c>
      <c r="E21" s="23">
        <f t="shared" ref="E21:E27" si="0">ROUND(C21*D21,2)</f>
        <v>24</v>
      </c>
      <c r="F21" s="16">
        <v>0</v>
      </c>
      <c r="G21" s="23">
        <f t="shared" ref="G21:G27" si="1">ROUND(E21*F21,2)</f>
        <v>0</v>
      </c>
      <c r="H21" s="23">
        <f t="shared" ref="H21:H27" si="2">ROUND(E21-G21,2)</f>
        <v>24</v>
      </c>
    </row>
    <row r="22" spans="1:8" x14ac:dyDescent="0.3">
      <c r="A22" s="14" t="s">
        <v>104</v>
      </c>
      <c r="B22" s="14" t="s">
        <v>26</v>
      </c>
      <c r="C22" s="15">
        <v>15.01</v>
      </c>
      <c r="D22" s="14">
        <v>1</v>
      </c>
      <c r="E22" s="23">
        <f t="shared" si="0"/>
        <v>15.01</v>
      </c>
      <c r="F22" s="16">
        <v>0</v>
      </c>
      <c r="G22" s="23">
        <f t="shared" si="1"/>
        <v>0</v>
      </c>
      <c r="H22" s="23">
        <f t="shared" si="2"/>
        <v>15.01</v>
      </c>
    </row>
    <row r="23" spans="1:8" x14ac:dyDescent="0.3">
      <c r="A23" s="14" t="s">
        <v>222</v>
      </c>
      <c r="B23" s="14" t="s">
        <v>18</v>
      </c>
      <c r="C23" s="15">
        <v>7.75</v>
      </c>
      <c r="D23" s="14">
        <v>3.5</v>
      </c>
      <c r="E23" s="23">
        <f t="shared" si="0"/>
        <v>27.13</v>
      </c>
      <c r="F23" s="16">
        <v>0</v>
      </c>
      <c r="G23" s="23">
        <f t="shared" si="1"/>
        <v>0</v>
      </c>
      <c r="H23" s="23">
        <f t="shared" si="2"/>
        <v>27.13</v>
      </c>
    </row>
    <row r="24" spans="1:8" x14ac:dyDescent="0.3">
      <c r="A24" s="14" t="s">
        <v>105</v>
      </c>
      <c r="B24" s="14" t="s">
        <v>18</v>
      </c>
      <c r="C24" s="15">
        <v>0.33</v>
      </c>
      <c r="D24" s="14">
        <v>96</v>
      </c>
      <c r="E24" s="23">
        <f t="shared" si="0"/>
        <v>31.68</v>
      </c>
      <c r="F24" s="16">
        <v>0</v>
      </c>
      <c r="G24" s="23">
        <f t="shared" si="1"/>
        <v>0</v>
      </c>
      <c r="H24" s="23">
        <f t="shared" si="2"/>
        <v>31.68</v>
      </c>
    </row>
    <row r="25" spans="1:8" x14ac:dyDescent="0.3">
      <c r="A25" s="14" t="s">
        <v>140</v>
      </c>
      <c r="B25" s="14" t="s">
        <v>26</v>
      </c>
      <c r="C25" s="15">
        <v>12</v>
      </c>
      <c r="D25" s="14">
        <v>2</v>
      </c>
      <c r="E25" s="23">
        <f t="shared" si="0"/>
        <v>24</v>
      </c>
      <c r="F25" s="16">
        <v>0</v>
      </c>
      <c r="G25" s="23">
        <f t="shared" si="1"/>
        <v>0</v>
      </c>
      <c r="H25" s="23">
        <f t="shared" si="2"/>
        <v>24</v>
      </c>
    </row>
    <row r="26" spans="1:8" x14ac:dyDescent="0.3">
      <c r="A26" s="14" t="s">
        <v>390</v>
      </c>
      <c r="B26" s="14" t="s">
        <v>18</v>
      </c>
      <c r="C26" s="15">
        <v>0.8</v>
      </c>
      <c r="D26" s="14">
        <v>12.8</v>
      </c>
      <c r="E26" s="23">
        <f t="shared" si="0"/>
        <v>10.24</v>
      </c>
      <c r="F26" s="16">
        <v>0</v>
      </c>
      <c r="G26" s="23">
        <f t="shared" si="1"/>
        <v>0</v>
      </c>
      <c r="H26" s="23">
        <f t="shared" si="2"/>
        <v>10.24</v>
      </c>
    </row>
    <row r="27" spans="1:8" x14ac:dyDescent="0.3">
      <c r="A27" s="14" t="s">
        <v>74</v>
      </c>
      <c r="B27" s="14" t="s">
        <v>26</v>
      </c>
      <c r="C27" s="15">
        <v>10.75</v>
      </c>
      <c r="D27" s="14">
        <v>1</v>
      </c>
      <c r="E27" s="23">
        <f t="shared" si="0"/>
        <v>10.75</v>
      </c>
      <c r="F27" s="16">
        <v>0</v>
      </c>
      <c r="G27" s="23">
        <f t="shared" si="1"/>
        <v>0</v>
      </c>
      <c r="H27" s="23">
        <f t="shared" si="2"/>
        <v>10.75</v>
      </c>
    </row>
    <row r="28" spans="1:8" x14ac:dyDescent="0.3">
      <c r="A28" s="13" t="s">
        <v>27</v>
      </c>
      <c r="C28" s="23"/>
      <c r="E28" s="23"/>
    </row>
    <row r="29" spans="1:8" x14ac:dyDescent="0.3">
      <c r="A29" s="14" t="s">
        <v>223</v>
      </c>
      <c r="B29" s="14" t="s">
        <v>18</v>
      </c>
      <c r="C29" s="15">
        <v>1.63</v>
      </c>
      <c r="D29" s="14">
        <v>1</v>
      </c>
      <c r="E29" s="23">
        <f>ROUND(C29*D29,2)</f>
        <v>1.63</v>
      </c>
      <c r="F29" s="16">
        <v>0</v>
      </c>
      <c r="G29" s="23">
        <f>ROUND(E29*F29,2)</f>
        <v>0</v>
      </c>
      <c r="H29" s="23">
        <f>ROUND(E29-G29,2)</f>
        <v>1.63</v>
      </c>
    </row>
    <row r="30" spans="1:8" x14ac:dyDescent="0.3">
      <c r="A30" s="14" t="s">
        <v>110</v>
      </c>
      <c r="B30" s="14" t="s">
        <v>18</v>
      </c>
      <c r="C30" s="15">
        <v>0.56000000000000005</v>
      </c>
      <c r="D30" s="14">
        <v>1.05</v>
      </c>
      <c r="E30" s="23">
        <f>ROUND(C30*D30,2)</f>
        <v>0.59</v>
      </c>
      <c r="F30" s="16">
        <v>0</v>
      </c>
      <c r="G30" s="23">
        <f>ROUND(E30*F30,2)</f>
        <v>0</v>
      </c>
      <c r="H30" s="23">
        <f>ROUND(E30-G30,2)</f>
        <v>0.59</v>
      </c>
    </row>
    <row r="31" spans="1:8" x14ac:dyDescent="0.3">
      <c r="A31" s="13" t="s">
        <v>33</v>
      </c>
      <c r="C31" s="23"/>
      <c r="E31" s="23"/>
    </row>
    <row r="32" spans="1:8" x14ac:dyDescent="0.3">
      <c r="A32" s="14" t="s">
        <v>143</v>
      </c>
      <c r="B32" s="14" t="s">
        <v>29</v>
      </c>
      <c r="C32" s="15">
        <v>1.1499999999999999</v>
      </c>
      <c r="D32" s="14">
        <v>50</v>
      </c>
      <c r="E32" s="23">
        <f>ROUND(C32*D32,2)</f>
        <v>57.5</v>
      </c>
      <c r="F32" s="16">
        <v>0</v>
      </c>
      <c r="G32" s="23">
        <f>ROUND(E32*F32,2)</f>
        <v>0</v>
      </c>
      <c r="H32" s="23">
        <f>ROUND(E32-G32,2)</f>
        <v>57.5</v>
      </c>
    </row>
    <row r="33" spans="1:8" x14ac:dyDescent="0.3">
      <c r="A33" s="13" t="s">
        <v>114</v>
      </c>
      <c r="C33" s="23"/>
      <c r="E33" s="23"/>
    </row>
    <row r="34" spans="1:8" x14ac:dyDescent="0.3">
      <c r="A34" s="14" t="s">
        <v>115</v>
      </c>
      <c r="B34" s="14" t="s">
        <v>26</v>
      </c>
      <c r="C34" s="15">
        <v>3.3</v>
      </c>
      <c r="D34" s="14">
        <v>1.45</v>
      </c>
      <c r="E34" s="23">
        <f>ROUND(C34*D34,2)</f>
        <v>4.79</v>
      </c>
      <c r="F34" s="16">
        <v>0</v>
      </c>
      <c r="G34" s="23">
        <f>ROUND(E34*F34,2)</f>
        <v>0</v>
      </c>
      <c r="H34" s="23">
        <f>ROUND(E34-G34,2)</f>
        <v>4.79</v>
      </c>
    </row>
    <row r="35" spans="1:8" x14ac:dyDescent="0.3">
      <c r="A35" s="13" t="s">
        <v>61</v>
      </c>
      <c r="C35" s="23"/>
      <c r="E35" s="23"/>
    </row>
    <row r="36" spans="1:8" x14ac:dyDescent="0.3">
      <c r="A36" s="14" t="s">
        <v>62</v>
      </c>
      <c r="B36" s="14" t="s">
        <v>48</v>
      </c>
      <c r="C36" s="15">
        <v>7.5</v>
      </c>
      <c r="D36" s="14">
        <v>1</v>
      </c>
      <c r="E36" s="23">
        <f>ROUND(C36*D36,2)</f>
        <v>7.5</v>
      </c>
      <c r="F36" s="16">
        <v>0</v>
      </c>
      <c r="G36" s="23">
        <f>ROUND(E36*F36,2)</f>
        <v>0</v>
      </c>
      <c r="H36" s="23">
        <f>ROUND(E36-G36,2)</f>
        <v>7.5</v>
      </c>
    </row>
    <row r="37" spans="1:8" x14ac:dyDescent="0.3">
      <c r="A37" s="13" t="s">
        <v>131</v>
      </c>
      <c r="C37" s="23"/>
      <c r="E37" s="23"/>
    </row>
    <row r="38" spans="1:8" x14ac:dyDescent="0.3">
      <c r="A38" s="14" t="s">
        <v>144</v>
      </c>
      <c r="B38" s="14" t="s">
        <v>124</v>
      </c>
      <c r="C38" s="15">
        <v>0.27</v>
      </c>
      <c r="D38" s="14">
        <v>40</v>
      </c>
      <c r="E38" s="23">
        <f>ROUND(C38*D38,2)</f>
        <v>10.8</v>
      </c>
      <c r="F38" s="16">
        <v>0</v>
      </c>
      <c r="G38" s="23">
        <f>ROUND(E38*F38,2)</f>
        <v>0</v>
      </c>
      <c r="H38" s="23">
        <f>ROUND(E38-G38,2)</f>
        <v>10.8</v>
      </c>
    </row>
    <row r="39" spans="1:8" x14ac:dyDescent="0.3">
      <c r="A39" s="13" t="s">
        <v>34</v>
      </c>
      <c r="C39" s="23"/>
      <c r="E39" s="23"/>
    </row>
    <row r="40" spans="1:8" x14ac:dyDescent="0.3">
      <c r="A40" s="14" t="s">
        <v>35</v>
      </c>
      <c r="B40" s="14" t="s">
        <v>36</v>
      </c>
      <c r="C40" s="15">
        <v>65</v>
      </c>
      <c r="D40" s="14">
        <v>0.33300000000000002</v>
      </c>
      <c r="E40" s="23">
        <f>ROUND(C40*D40,2)</f>
        <v>21.65</v>
      </c>
      <c r="F40" s="16">
        <v>0</v>
      </c>
      <c r="G40" s="23">
        <f>ROUND(E40*F40,2)</f>
        <v>0</v>
      </c>
      <c r="H40" s="23">
        <f>ROUND(E40-G40,2)</f>
        <v>21.65</v>
      </c>
    </row>
    <row r="41" spans="1:8" x14ac:dyDescent="0.3">
      <c r="A41" s="13" t="s">
        <v>116</v>
      </c>
      <c r="C41" s="23"/>
      <c r="E41" s="23"/>
    </row>
    <row r="42" spans="1:8" x14ac:dyDescent="0.3">
      <c r="A42" s="14" t="s">
        <v>145</v>
      </c>
      <c r="B42" s="14" t="s">
        <v>48</v>
      </c>
      <c r="C42" s="15">
        <v>6.5</v>
      </c>
      <c r="D42" s="14">
        <v>1</v>
      </c>
      <c r="E42" s="23">
        <f>ROUND(C42*D42,2)</f>
        <v>6.5</v>
      </c>
      <c r="F42" s="16">
        <v>0</v>
      </c>
      <c r="G42" s="23">
        <f>ROUND(E42*F42,2)</f>
        <v>0</v>
      </c>
      <c r="H42" s="23">
        <f>ROUND(E42-G42,2)</f>
        <v>6.5</v>
      </c>
    </row>
    <row r="43" spans="1:8" x14ac:dyDescent="0.3">
      <c r="A43" s="13" t="s">
        <v>118</v>
      </c>
      <c r="C43" s="23"/>
      <c r="E43" s="23"/>
    </row>
    <row r="44" spans="1:8" x14ac:dyDescent="0.3">
      <c r="A44" s="14" t="s">
        <v>119</v>
      </c>
      <c r="B44" s="14" t="s">
        <v>48</v>
      </c>
      <c r="C44" s="15">
        <v>10</v>
      </c>
      <c r="D44" s="14">
        <v>0.33300000000000002</v>
      </c>
      <c r="E44" s="23">
        <f>ROUND(C44*D44,2)</f>
        <v>3.33</v>
      </c>
      <c r="F44" s="16">
        <v>0</v>
      </c>
      <c r="G44" s="23">
        <f>ROUND(E44*F44,2)</f>
        <v>0</v>
      </c>
      <c r="H44" s="23">
        <f>ROUND(E44-G44,2)</f>
        <v>3.33</v>
      </c>
    </row>
    <row r="45" spans="1:8" x14ac:dyDescent="0.3">
      <c r="A45" s="13" t="s">
        <v>37</v>
      </c>
      <c r="C45" s="23"/>
      <c r="E45" s="23"/>
    </row>
    <row r="46" spans="1:8" x14ac:dyDescent="0.3">
      <c r="A46" s="14" t="s">
        <v>38</v>
      </c>
      <c r="B46" s="14" t="s">
        <v>39</v>
      </c>
      <c r="C46" s="15">
        <v>17.940000000000001</v>
      </c>
      <c r="D46" s="14">
        <v>0.2407</v>
      </c>
      <c r="E46" s="23">
        <f>ROUND(C46*D46,2)</f>
        <v>4.32</v>
      </c>
      <c r="F46" s="16">
        <v>0</v>
      </c>
      <c r="G46" s="23">
        <f>ROUND(E46*F46,2)</f>
        <v>0</v>
      </c>
      <c r="H46" s="23">
        <f>ROUND(E46-G46,2)</f>
        <v>4.32</v>
      </c>
    </row>
    <row r="47" spans="1:8" x14ac:dyDescent="0.3">
      <c r="A47" s="14" t="s">
        <v>134</v>
      </c>
      <c r="B47" s="14" t="s">
        <v>39</v>
      </c>
      <c r="C47" s="15">
        <v>17.940000000000001</v>
      </c>
      <c r="D47" s="14">
        <v>8.5099999999999995E-2</v>
      </c>
      <c r="E47" s="23">
        <f>ROUND(C47*D47,2)</f>
        <v>1.53</v>
      </c>
      <c r="F47" s="16">
        <v>0</v>
      </c>
      <c r="G47" s="23">
        <f>ROUND(E47*F47,2)</f>
        <v>0</v>
      </c>
      <c r="H47" s="23">
        <f>ROUND(E47-G47,2)</f>
        <v>1.53</v>
      </c>
    </row>
    <row r="48" spans="1:8" x14ac:dyDescent="0.3">
      <c r="A48" s="14" t="s">
        <v>91</v>
      </c>
      <c r="B48" s="14" t="s">
        <v>39</v>
      </c>
      <c r="C48" s="15">
        <v>17.940000000000001</v>
      </c>
      <c r="D48" s="14">
        <v>5.8799999999999998E-2</v>
      </c>
      <c r="E48" s="23">
        <f>ROUND(C48*D48,2)</f>
        <v>1.05</v>
      </c>
      <c r="F48" s="16">
        <v>0</v>
      </c>
      <c r="G48" s="23">
        <f>ROUND(E48*F48,2)</f>
        <v>0</v>
      </c>
      <c r="H48" s="23">
        <f>ROUND(E48-G48,2)</f>
        <v>1.05</v>
      </c>
    </row>
    <row r="49" spans="1:8" x14ac:dyDescent="0.3">
      <c r="A49" s="13" t="s">
        <v>43</v>
      </c>
      <c r="C49" s="23"/>
      <c r="E49" s="23"/>
    </row>
    <row r="50" spans="1:8" x14ac:dyDescent="0.3">
      <c r="A50" s="14" t="s">
        <v>42</v>
      </c>
      <c r="B50" s="14" t="s">
        <v>39</v>
      </c>
      <c r="C50" s="15">
        <v>9.06</v>
      </c>
      <c r="D50" s="14">
        <v>5.0799999999999998E-2</v>
      </c>
      <c r="E50" s="23">
        <f>ROUND(C50*D50,2)</f>
        <v>0.46</v>
      </c>
      <c r="F50" s="16">
        <v>0</v>
      </c>
      <c r="G50" s="23">
        <f>ROUND(E50*F50,2)</f>
        <v>0</v>
      </c>
      <c r="H50" s="23">
        <f>ROUND(E50-G50,2)</f>
        <v>0.46</v>
      </c>
    </row>
    <row r="51" spans="1:8" x14ac:dyDescent="0.3">
      <c r="A51" s="14" t="s">
        <v>91</v>
      </c>
      <c r="B51" s="14" t="s">
        <v>39</v>
      </c>
      <c r="C51" s="15">
        <v>9.06</v>
      </c>
      <c r="D51" s="14">
        <v>2.9399999999999999E-2</v>
      </c>
      <c r="E51" s="23">
        <f>ROUND(C51*D51,2)</f>
        <v>0.27</v>
      </c>
      <c r="F51" s="16">
        <v>0</v>
      </c>
      <c r="G51" s="23">
        <f>ROUND(E51*F51,2)</f>
        <v>0</v>
      </c>
      <c r="H51" s="23">
        <f>ROUND(E51-G51,2)</f>
        <v>0.27</v>
      </c>
    </row>
    <row r="52" spans="1:8" x14ac:dyDescent="0.3">
      <c r="A52" s="14" t="s">
        <v>44</v>
      </c>
      <c r="B52" s="14" t="s">
        <v>39</v>
      </c>
      <c r="C52" s="15">
        <v>17.88</v>
      </c>
      <c r="D52" s="14">
        <v>0.34610000000000002</v>
      </c>
      <c r="E52" s="23">
        <f>ROUND(C52*D52,2)</f>
        <v>6.19</v>
      </c>
      <c r="F52" s="16">
        <v>0</v>
      </c>
      <c r="G52" s="23">
        <f>ROUND(E52*F52,2)</f>
        <v>0</v>
      </c>
      <c r="H52" s="23">
        <f>ROUND(E52-G52,2)</f>
        <v>6.19</v>
      </c>
    </row>
    <row r="53" spans="1:8" x14ac:dyDescent="0.3">
      <c r="A53" s="13" t="s">
        <v>45</v>
      </c>
      <c r="C53" s="23"/>
      <c r="E53" s="23"/>
    </row>
    <row r="54" spans="1:8" x14ac:dyDescent="0.3">
      <c r="A54" s="14" t="s">
        <v>38</v>
      </c>
      <c r="B54" s="14" t="s">
        <v>19</v>
      </c>
      <c r="C54" s="15">
        <v>3.44</v>
      </c>
      <c r="D54" s="14">
        <v>3.7172000000000001</v>
      </c>
      <c r="E54" s="23">
        <f>ROUND(C54*D54,2)</f>
        <v>12.79</v>
      </c>
      <c r="F54" s="16">
        <v>0</v>
      </c>
      <c r="G54" s="23">
        <f>ROUND(E54*F54,2)</f>
        <v>0</v>
      </c>
      <c r="H54" s="23">
        <f>ROUND(E54-G54,2)</f>
        <v>12.79</v>
      </c>
    </row>
    <row r="55" spans="1:8" x14ac:dyDescent="0.3">
      <c r="A55" s="14" t="s">
        <v>134</v>
      </c>
      <c r="B55" s="14" t="s">
        <v>19</v>
      </c>
      <c r="C55" s="15">
        <v>3.44</v>
      </c>
      <c r="D55" s="14">
        <v>1.4244000000000001</v>
      </c>
      <c r="E55" s="23">
        <f>ROUND(C55*D55,2)</f>
        <v>4.9000000000000004</v>
      </c>
      <c r="F55" s="16">
        <v>0</v>
      </c>
      <c r="G55" s="23">
        <f>ROUND(E55*F55,2)</f>
        <v>0</v>
      </c>
      <c r="H55" s="23">
        <f>ROUND(E55-G55,2)</f>
        <v>4.9000000000000004</v>
      </c>
    </row>
    <row r="56" spans="1:8" x14ac:dyDescent="0.3">
      <c r="A56" s="14" t="s">
        <v>91</v>
      </c>
      <c r="B56" s="14" t="s">
        <v>19</v>
      </c>
      <c r="C56" s="15">
        <v>3.44</v>
      </c>
      <c r="D56" s="14">
        <v>0.74839999999999995</v>
      </c>
      <c r="E56" s="23">
        <f>ROUND(C56*D56,2)</f>
        <v>2.57</v>
      </c>
      <c r="F56" s="16">
        <v>0</v>
      </c>
      <c r="G56" s="23">
        <f>ROUND(E56*F56,2)</f>
        <v>0</v>
      </c>
      <c r="H56" s="23">
        <f>ROUND(E56-G56,2)</f>
        <v>2.57</v>
      </c>
    </row>
    <row r="57" spans="1:8" x14ac:dyDescent="0.3">
      <c r="A57" s="13" t="s">
        <v>47</v>
      </c>
      <c r="C57" s="23"/>
      <c r="E57" s="23"/>
    </row>
    <row r="58" spans="1:8" x14ac:dyDescent="0.3">
      <c r="A58" s="14" t="s">
        <v>42</v>
      </c>
      <c r="B58" s="14" t="s">
        <v>48</v>
      </c>
      <c r="C58" s="15">
        <v>7.81</v>
      </c>
      <c r="D58" s="14">
        <v>1</v>
      </c>
      <c r="E58" s="23">
        <f>ROUND(C58*D58,2)</f>
        <v>7.81</v>
      </c>
      <c r="F58" s="16">
        <v>0</v>
      </c>
      <c r="G58" s="23">
        <f>ROUND(E58*F58,2)</f>
        <v>0</v>
      </c>
      <c r="H58" s="23">
        <f t="shared" ref="H58:H64" si="3">ROUND(E58-G58,2)</f>
        <v>7.81</v>
      </c>
    </row>
    <row r="59" spans="1:8" x14ac:dyDescent="0.3">
      <c r="A59" s="14" t="s">
        <v>38</v>
      </c>
      <c r="B59" s="14" t="s">
        <v>48</v>
      </c>
      <c r="C59" s="15">
        <v>2.69</v>
      </c>
      <c r="D59" s="14">
        <v>1</v>
      </c>
      <c r="E59" s="23">
        <f>ROUND(C59*D59,2)</f>
        <v>2.69</v>
      </c>
      <c r="F59" s="16">
        <v>0</v>
      </c>
      <c r="G59" s="23">
        <f>ROUND(E59*F59,2)</f>
        <v>0</v>
      </c>
      <c r="H59" s="23">
        <f t="shared" si="3"/>
        <v>2.69</v>
      </c>
    </row>
    <row r="60" spans="1:8" x14ac:dyDescent="0.3">
      <c r="A60" s="14" t="s">
        <v>134</v>
      </c>
      <c r="B60" s="14" t="s">
        <v>48</v>
      </c>
      <c r="C60" s="15">
        <v>4.7</v>
      </c>
      <c r="D60" s="14">
        <v>1</v>
      </c>
      <c r="E60" s="23">
        <f>ROUND(C60*D60,2)</f>
        <v>4.7</v>
      </c>
      <c r="F60" s="16">
        <v>0</v>
      </c>
      <c r="G60" s="23">
        <f>ROUND(E60*F60,2)</f>
        <v>0</v>
      </c>
      <c r="H60" s="23">
        <f t="shared" si="3"/>
        <v>4.7</v>
      </c>
    </row>
    <row r="61" spans="1:8" x14ac:dyDescent="0.3">
      <c r="A61" s="14" t="s">
        <v>91</v>
      </c>
      <c r="B61" s="14" t="s">
        <v>48</v>
      </c>
      <c r="C61" s="15">
        <v>1.04</v>
      </c>
      <c r="D61" s="14">
        <v>1</v>
      </c>
      <c r="E61" s="23">
        <f>ROUND(C61*D61,2)</f>
        <v>1.04</v>
      </c>
      <c r="F61" s="16">
        <v>0</v>
      </c>
      <c r="G61" s="23">
        <f>ROUND(E61*F61,2)</f>
        <v>0</v>
      </c>
      <c r="H61" s="23">
        <f t="shared" si="3"/>
        <v>1.04</v>
      </c>
    </row>
    <row r="62" spans="1:8" x14ac:dyDescent="0.3">
      <c r="A62" s="9" t="s">
        <v>49</v>
      </c>
      <c r="B62" s="9" t="s">
        <v>48</v>
      </c>
      <c r="C62" s="10">
        <v>14.63</v>
      </c>
      <c r="D62" s="9">
        <v>1</v>
      </c>
      <c r="E62" s="22">
        <f>ROUND(C62*D62,2)</f>
        <v>14.63</v>
      </c>
      <c r="F62" s="11">
        <v>0</v>
      </c>
      <c r="G62" s="22">
        <f>ROUND(E62*F62,2)</f>
        <v>0</v>
      </c>
      <c r="H62" s="22">
        <f t="shared" si="3"/>
        <v>14.63</v>
      </c>
    </row>
    <row r="63" spans="1:8" x14ac:dyDescent="0.3">
      <c r="A63" s="7" t="s">
        <v>50</v>
      </c>
      <c r="C63" s="23"/>
      <c r="E63" s="23">
        <f>SUM(E12:E62)</f>
        <v>409.75999999999993</v>
      </c>
      <c r="G63" s="12">
        <f>SUM(G12:G62)</f>
        <v>0</v>
      </c>
      <c r="H63" s="12">
        <f t="shared" si="3"/>
        <v>409.76</v>
      </c>
    </row>
    <row r="64" spans="1:8" x14ac:dyDescent="0.3">
      <c r="A64" s="7" t="s">
        <v>51</v>
      </c>
      <c r="C64" s="23"/>
      <c r="E64" s="23">
        <f>+E8-E63</f>
        <v>310.24000000000007</v>
      </c>
      <c r="G64" s="12">
        <f>+G8-G63</f>
        <v>0</v>
      </c>
      <c r="H64" s="12">
        <f t="shared" si="3"/>
        <v>310.24</v>
      </c>
    </row>
    <row r="65" spans="1:8" x14ac:dyDescent="0.3">
      <c r="A65" t="s">
        <v>12</v>
      </c>
      <c r="C65" s="23"/>
      <c r="E65" s="23"/>
    </row>
    <row r="66" spans="1:8" x14ac:dyDescent="0.3">
      <c r="A66" s="7" t="s">
        <v>52</v>
      </c>
      <c r="C66" s="23"/>
      <c r="E66" s="23"/>
    </row>
    <row r="67" spans="1:8" x14ac:dyDescent="0.3">
      <c r="A67" s="14" t="s">
        <v>42</v>
      </c>
      <c r="B67" s="14" t="s">
        <v>48</v>
      </c>
      <c r="C67" s="15">
        <v>21.44</v>
      </c>
      <c r="D67" s="14">
        <v>1</v>
      </c>
      <c r="E67" s="23">
        <f>ROUND(C67*D67,2)</f>
        <v>21.44</v>
      </c>
      <c r="F67" s="16">
        <v>0</v>
      </c>
      <c r="G67" s="23">
        <f>ROUND(E67*F67,2)</f>
        <v>0</v>
      </c>
      <c r="H67" s="23">
        <f t="shared" ref="H67:H73" si="4">ROUND(E67-G67,2)</f>
        <v>21.44</v>
      </c>
    </row>
    <row r="68" spans="1:8" x14ac:dyDescent="0.3">
      <c r="A68" s="14" t="s">
        <v>38</v>
      </c>
      <c r="B68" s="14" t="s">
        <v>48</v>
      </c>
      <c r="C68" s="15">
        <v>20.77</v>
      </c>
      <c r="D68" s="14">
        <v>1</v>
      </c>
      <c r="E68" s="23">
        <f>ROUND(C68*D68,2)</f>
        <v>20.77</v>
      </c>
      <c r="F68" s="16">
        <v>0</v>
      </c>
      <c r="G68" s="23">
        <f>ROUND(E68*F68,2)</f>
        <v>0</v>
      </c>
      <c r="H68" s="23">
        <f t="shared" si="4"/>
        <v>20.77</v>
      </c>
    </row>
    <row r="69" spans="1:8" x14ac:dyDescent="0.3">
      <c r="A69" s="14" t="s">
        <v>134</v>
      </c>
      <c r="B69" s="14" t="s">
        <v>48</v>
      </c>
      <c r="C69" s="15">
        <v>22.51</v>
      </c>
      <c r="D69" s="14">
        <v>1</v>
      </c>
      <c r="E69" s="23">
        <f>ROUND(C69*D69,2)</f>
        <v>22.51</v>
      </c>
      <c r="F69" s="16">
        <v>0</v>
      </c>
      <c r="G69" s="23">
        <f>ROUND(E69*F69,2)</f>
        <v>0</v>
      </c>
      <c r="H69" s="23">
        <f t="shared" si="4"/>
        <v>22.51</v>
      </c>
    </row>
    <row r="70" spans="1:8" x14ac:dyDescent="0.3">
      <c r="A70" s="9" t="s">
        <v>91</v>
      </c>
      <c r="B70" s="9" t="s">
        <v>48</v>
      </c>
      <c r="C70" s="10">
        <v>8.3000000000000007</v>
      </c>
      <c r="D70" s="9">
        <v>1</v>
      </c>
      <c r="E70" s="22">
        <f>ROUND(C70*D70,2)</f>
        <v>8.3000000000000007</v>
      </c>
      <c r="F70" s="11">
        <v>0</v>
      </c>
      <c r="G70" s="22">
        <f>ROUND(E70*F70,2)</f>
        <v>0</v>
      </c>
      <c r="H70" s="22">
        <f t="shared" si="4"/>
        <v>8.3000000000000007</v>
      </c>
    </row>
    <row r="71" spans="1:8" x14ac:dyDescent="0.3">
      <c r="A71" s="7" t="s">
        <v>53</v>
      </c>
      <c r="C71" s="23"/>
      <c r="E71" s="23">
        <f>SUM(E67:E70)</f>
        <v>73.02</v>
      </c>
      <c r="G71" s="12">
        <f>SUM(G67:G70)</f>
        <v>0</v>
      </c>
      <c r="H71" s="12">
        <f t="shared" si="4"/>
        <v>73.02</v>
      </c>
    </row>
    <row r="72" spans="1:8" x14ac:dyDescent="0.3">
      <c r="A72" s="7" t="s">
        <v>54</v>
      </c>
      <c r="C72" s="23"/>
      <c r="E72" s="23">
        <f>+E63+E71</f>
        <v>482.77999999999992</v>
      </c>
      <c r="G72" s="12">
        <f>+G63+G71</f>
        <v>0</v>
      </c>
      <c r="H72" s="12">
        <f t="shared" si="4"/>
        <v>482.78</v>
      </c>
    </row>
    <row r="73" spans="1:8" x14ac:dyDescent="0.3">
      <c r="A73" s="7" t="s">
        <v>55</v>
      </c>
      <c r="C73" s="23"/>
      <c r="E73" s="23">
        <f>+E8-E72</f>
        <v>237.22000000000008</v>
      </c>
      <c r="G73" s="12">
        <f>+G8-G72</f>
        <v>0</v>
      </c>
      <c r="H73" s="12">
        <f t="shared" si="4"/>
        <v>237.22</v>
      </c>
    </row>
    <row r="74" spans="1:8" x14ac:dyDescent="0.3">
      <c r="A74" t="s">
        <v>120</v>
      </c>
      <c r="C74" s="23"/>
      <c r="E74" s="23"/>
    </row>
    <row r="75" spans="1:8" x14ac:dyDescent="0.3">
      <c r="A75" t="s">
        <v>425</v>
      </c>
      <c r="C75" s="23"/>
      <c r="E75" s="23"/>
    </row>
    <row r="76" spans="1:8" x14ac:dyDescent="0.3">
      <c r="C76" s="23"/>
      <c r="E76" s="23"/>
    </row>
    <row r="77" spans="1:8" x14ac:dyDescent="0.3">
      <c r="A77" s="7" t="s">
        <v>121</v>
      </c>
      <c r="C77" s="23"/>
      <c r="E77" s="23"/>
    </row>
    <row r="78" spans="1:8" x14ac:dyDescent="0.3">
      <c r="A78" s="7" t="s">
        <v>122</v>
      </c>
      <c r="C78" s="23"/>
      <c r="E78" s="23"/>
    </row>
    <row r="98" spans="1:8" x14ac:dyDescent="0.3">
      <c r="A98" t="str" cm="1">
        <f t="array" aca="1" ref="A98" ca="1">MID(CELL("filename",A1),FIND("]",CELL("filename",A1))+1,256)</f>
        <v>soy13</v>
      </c>
    </row>
    <row r="99" spans="1:8" x14ac:dyDescent="0.3">
      <c r="A99" s="7" t="s">
        <v>50</v>
      </c>
      <c r="E99" s="25">
        <f>VLOOKUP(A99,$A$1:$H$98,5,FALSE)</f>
        <v>409.75999999999993</v>
      </c>
    </row>
    <row r="100" spans="1:8" x14ac:dyDescent="0.3">
      <c r="A100" s="7" t="s">
        <v>293</v>
      </c>
      <c r="E100" s="25">
        <f>VLOOKUP(A100,$A$1:$H$98,5,FALSE)</f>
        <v>73.02</v>
      </c>
    </row>
    <row r="101" spans="1:8" x14ac:dyDescent="0.3">
      <c r="A101" s="7" t="s">
        <v>294</v>
      </c>
      <c r="E101" s="25">
        <f t="shared" ref="E101:E102" si="5">VLOOKUP(A101,$A$1:$H$98,5,FALSE)</f>
        <v>482.77999999999992</v>
      </c>
    </row>
    <row r="102" spans="1:8" x14ac:dyDescent="0.3">
      <c r="A102" s="7" t="s">
        <v>55</v>
      </c>
      <c r="E102" s="25">
        <f t="shared" si="5"/>
        <v>237.22000000000008</v>
      </c>
    </row>
    <row r="104" spans="1:8" x14ac:dyDescent="0.3">
      <c r="A104" s="21" t="s">
        <v>255</v>
      </c>
    </row>
    <row r="105" spans="1:8" x14ac:dyDescent="0.3">
      <c r="A105" s="25">
        <f>E102</f>
        <v>237.22000000000008</v>
      </c>
      <c r="B105" s="25">
        <f ca="1">C105-Calculator!$B$16</f>
        <v>11.099999999999998</v>
      </c>
      <c r="C105" s="25">
        <f ca="1">D105-Calculator!$B$16</f>
        <v>11.399999999999999</v>
      </c>
      <c r="D105" s="25">
        <f ca="1">E105-Calculator!$B$16</f>
        <v>11.7</v>
      </c>
      <c r="E105" s="25" cm="1">
        <f t="array" aca="1" ref="E105" ca="1">IF(MID(CELL("filename",A1),FIND("]",CELL("filename",A1))+1,256)=Calculator!AR2,Calculator!B15,C7)</f>
        <v>12</v>
      </c>
      <c r="F105" s="25">
        <f ca="1">E105+Calculator!$B$16</f>
        <v>12.3</v>
      </c>
      <c r="G105" s="25">
        <f ca="1">F105+Calculator!$B$16</f>
        <v>12.600000000000001</v>
      </c>
      <c r="H105" s="25">
        <f ca="1">G105+Calculator!$B$16</f>
        <v>12.900000000000002</v>
      </c>
    </row>
    <row r="106" spans="1:8" x14ac:dyDescent="0.3">
      <c r="A106">
        <f ca="1">A107-Calculator!$B$12</f>
        <v>45</v>
      </c>
      <c r="B106">
        <f t="dataTable" ref="B106:H112" dt2D="1" dtr="1" r1="C7" r2="D7" ca="1"/>
        <v>16.720000000000084</v>
      </c>
      <c r="C106">
        <v>-10.279999999999916</v>
      </c>
      <c r="D106">
        <v>-23.779999999999916</v>
      </c>
      <c r="E106">
        <v>-23.779999999999916</v>
      </c>
      <c r="F106">
        <v>-10.279999999999916</v>
      </c>
      <c r="G106">
        <v>16.720000000000084</v>
      </c>
      <c r="H106">
        <v>57.220000000000084</v>
      </c>
    </row>
    <row r="107" spans="1:8" x14ac:dyDescent="0.3">
      <c r="A107">
        <f ca="1">A108-Calculator!$B$12</f>
        <v>50</v>
      </c>
      <c r="B107">
        <v>-94.279999999999916</v>
      </c>
      <c r="C107">
        <v>-115.27999999999992</v>
      </c>
      <c r="D107">
        <v>-125.77999999999992</v>
      </c>
      <c r="E107">
        <v>-125.77999999999992</v>
      </c>
      <c r="F107">
        <v>-115.27999999999992</v>
      </c>
      <c r="G107">
        <v>-94.279999999999916</v>
      </c>
      <c r="H107">
        <v>-62.779999999999916</v>
      </c>
    </row>
    <row r="108" spans="1:8" x14ac:dyDescent="0.3">
      <c r="A108">
        <f ca="1">A109-Calculator!$B$12</f>
        <v>55</v>
      </c>
      <c r="B108">
        <v>-149.77999999999992</v>
      </c>
      <c r="C108">
        <v>-167.77999999999992</v>
      </c>
      <c r="D108">
        <v>-176.77999999999992</v>
      </c>
      <c r="E108">
        <v>-176.77999999999992</v>
      </c>
      <c r="F108">
        <v>-167.77999999999992</v>
      </c>
      <c r="G108">
        <v>-149.77999999999992</v>
      </c>
      <c r="H108">
        <v>-122.77999999999992</v>
      </c>
    </row>
    <row r="109" spans="1:8" x14ac:dyDescent="0.3">
      <c r="A109" cm="1">
        <f t="array" aca="1" ref="A109" ca="1">IF(MID(CELL("filename",A1),FIND("]",CELL("filename",A1))+1,256)=Calculator!AR2,Calculator!B11,D7)</f>
        <v>60</v>
      </c>
      <c r="B109">
        <v>-149.77999999999992</v>
      </c>
      <c r="C109">
        <v>-167.77999999999992</v>
      </c>
      <c r="D109">
        <v>-176.77999999999992</v>
      </c>
      <c r="E109">
        <v>-176.77999999999992</v>
      </c>
      <c r="F109">
        <v>-167.77999999999992</v>
      </c>
      <c r="G109">
        <v>-149.77999999999992</v>
      </c>
      <c r="H109">
        <v>-122.77999999999992</v>
      </c>
    </row>
    <row r="110" spans="1:8" x14ac:dyDescent="0.3">
      <c r="A110">
        <f ca="1">A109+Calculator!$B$12</f>
        <v>65</v>
      </c>
      <c r="B110">
        <v>-94.279999999999916</v>
      </c>
      <c r="C110">
        <v>-115.27999999999992</v>
      </c>
      <c r="D110">
        <v>-125.77999999999992</v>
      </c>
      <c r="E110">
        <v>-125.77999999999992</v>
      </c>
      <c r="F110">
        <v>-115.27999999999992</v>
      </c>
      <c r="G110">
        <v>-94.279999999999916</v>
      </c>
      <c r="H110">
        <v>-62.779999999999916</v>
      </c>
    </row>
    <row r="111" spans="1:8" x14ac:dyDescent="0.3">
      <c r="A111">
        <f ca="1">A110+Calculator!$B$12</f>
        <v>70</v>
      </c>
      <c r="B111">
        <v>16.720000000000084</v>
      </c>
      <c r="C111">
        <v>-10.279999999999916</v>
      </c>
      <c r="D111">
        <v>-23.779999999999916</v>
      </c>
      <c r="E111">
        <v>-23.779999999999916</v>
      </c>
      <c r="F111">
        <v>-10.279999999999916</v>
      </c>
      <c r="G111">
        <v>16.720000000000084</v>
      </c>
      <c r="H111">
        <v>57.220000000000084</v>
      </c>
    </row>
    <row r="112" spans="1:8" x14ac:dyDescent="0.3">
      <c r="A112">
        <f ca="1">A111+Calculator!$B$12</f>
        <v>75</v>
      </c>
      <c r="B112">
        <v>183.22000000000008</v>
      </c>
      <c r="C112">
        <v>147.22000000000008</v>
      </c>
      <c r="D112">
        <v>129.22000000000008</v>
      </c>
      <c r="E112">
        <v>129.22000000000008</v>
      </c>
      <c r="F112">
        <v>147.22000000000008</v>
      </c>
      <c r="G112">
        <v>183.22000000000008</v>
      </c>
      <c r="H112">
        <v>237.22000000000008</v>
      </c>
    </row>
    <row r="115" spans="1:8" x14ac:dyDescent="0.3">
      <c r="A115" s="21" t="s">
        <v>256</v>
      </c>
    </row>
    <row r="116" spans="1:8" x14ac:dyDescent="0.3">
      <c r="A116" s="25">
        <f>E102</f>
        <v>237.22000000000008</v>
      </c>
      <c r="B116" s="25">
        <f ca="1">C116-Calculator!$B$29</f>
        <v>11.700000000000001</v>
      </c>
      <c r="C116" s="25">
        <f ca="1">D116-Calculator!$B$29</f>
        <v>11.8</v>
      </c>
      <c r="D116" s="25">
        <f ca="1">E116-Calculator!$B$29</f>
        <v>11.9</v>
      </c>
      <c r="E116" s="25" cm="1">
        <f t="array" aca="1" ref="E116" ca="1">IF(MID(CELL("filename",A1),FIND("]",CELL("filename",A1))+1,256)=Calculator!AS2,Calculator!B28,C7)</f>
        <v>12</v>
      </c>
      <c r="F116" s="25">
        <f ca="1">E116+Calculator!$B$29</f>
        <v>12.1</v>
      </c>
      <c r="G116" s="25">
        <f ca="1">F116+Calculator!$B$29</f>
        <v>12.2</v>
      </c>
      <c r="H116" s="25">
        <f ca="1">G116+Calculator!$B$29</f>
        <v>12.299999999999999</v>
      </c>
    </row>
    <row r="117" spans="1:8" x14ac:dyDescent="0.3">
      <c r="A117">
        <f ca="1">A118-Calculator!$B$25</f>
        <v>45</v>
      </c>
      <c r="B117">
        <f t="dataTable" ref="B117:H123" dt2D="1" dtr="1" r1="C7" r2="D7" ca="1"/>
        <v>43.720000000000084</v>
      </c>
      <c r="C117">
        <v>34.720000000000084</v>
      </c>
      <c r="D117">
        <v>30.220000000000084</v>
      </c>
      <c r="E117">
        <v>30.220000000000084</v>
      </c>
      <c r="F117">
        <v>34.720000000000084</v>
      </c>
      <c r="G117">
        <v>43.720000000000084</v>
      </c>
      <c r="H117">
        <v>57.220000000000084</v>
      </c>
    </row>
    <row r="118" spans="1:8" x14ac:dyDescent="0.3">
      <c r="A118">
        <f ca="1">A119-Calculator!$B$25</f>
        <v>50</v>
      </c>
      <c r="B118">
        <v>-73.279999999999916</v>
      </c>
      <c r="C118">
        <v>-80.279999999999916</v>
      </c>
      <c r="D118">
        <v>-83.779999999999916</v>
      </c>
      <c r="E118">
        <v>-83.779999999999916</v>
      </c>
      <c r="F118">
        <v>-80.279999999999916</v>
      </c>
      <c r="G118">
        <v>-73.279999999999916</v>
      </c>
      <c r="H118">
        <v>-62.779999999999916</v>
      </c>
    </row>
    <row r="119" spans="1:8" x14ac:dyDescent="0.3">
      <c r="A119">
        <f ca="1">A120-Calculator!$B$25</f>
        <v>55</v>
      </c>
      <c r="B119">
        <v>-131.77999999999992</v>
      </c>
      <c r="C119">
        <v>-137.77999999999992</v>
      </c>
      <c r="D119">
        <v>-140.77999999999992</v>
      </c>
      <c r="E119">
        <v>-140.77999999999992</v>
      </c>
      <c r="F119">
        <v>-137.77999999999992</v>
      </c>
      <c r="G119">
        <v>-131.77999999999992</v>
      </c>
      <c r="H119">
        <v>-122.77999999999992</v>
      </c>
    </row>
    <row r="120" spans="1:8" x14ac:dyDescent="0.3">
      <c r="A120" cm="1">
        <f t="array" aca="1" ref="A120" ca="1">IF(MID(CELL("filename",A1),FIND("]",CELL("filename",A1))+1,256)=Calculator!AS2,Calculator!B24,D7)</f>
        <v>60</v>
      </c>
      <c r="B120">
        <v>-131.77999999999992</v>
      </c>
      <c r="C120">
        <v>-137.77999999999992</v>
      </c>
      <c r="D120">
        <v>-140.77999999999992</v>
      </c>
      <c r="E120">
        <v>-140.77999999999992</v>
      </c>
      <c r="F120">
        <v>-137.77999999999992</v>
      </c>
      <c r="G120">
        <v>-131.77999999999992</v>
      </c>
      <c r="H120">
        <v>-122.77999999999992</v>
      </c>
    </row>
    <row r="121" spans="1:8" x14ac:dyDescent="0.3">
      <c r="A121">
        <f ca="1">A120+Calculator!$B$25</f>
        <v>65</v>
      </c>
      <c r="B121">
        <v>-73.279999999999916</v>
      </c>
      <c r="C121">
        <v>-80.279999999999916</v>
      </c>
      <c r="D121">
        <v>-83.779999999999916</v>
      </c>
      <c r="E121">
        <v>-83.779999999999916</v>
      </c>
      <c r="F121">
        <v>-80.279999999999916</v>
      </c>
      <c r="G121">
        <v>-73.279999999999916</v>
      </c>
      <c r="H121">
        <v>-62.779999999999916</v>
      </c>
    </row>
    <row r="122" spans="1:8" x14ac:dyDescent="0.3">
      <c r="A122">
        <f ca="1">A121+Calculator!$B$25</f>
        <v>70</v>
      </c>
      <c r="B122">
        <v>43.720000000000084</v>
      </c>
      <c r="C122">
        <v>34.720000000000084</v>
      </c>
      <c r="D122">
        <v>30.220000000000084</v>
      </c>
      <c r="E122">
        <v>30.220000000000084</v>
      </c>
      <c r="F122">
        <v>34.720000000000084</v>
      </c>
      <c r="G122">
        <v>43.720000000000084</v>
      </c>
      <c r="H122">
        <v>57.220000000000084</v>
      </c>
    </row>
    <row r="123" spans="1:8" x14ac:dyDescent="0.3">
      <c r="A123">
        <f ca="1">A122+Calculator!$B$25</f>
        <v>75</v>
      </c>
      <c r="B123">
        <v>219.22000000000008</v>
      </c>
      <c r="C123">
        <v>207.22000000000008</v>
      </c>
      <c r="D123">
        <v>201.22000000000008</v>
      </c>
      <c r="E123">
        <v>201.22000000000008</v>
      </c>
      <c r="F123">
        <v>207.22000000000008</v>
      </c>
      <c r="G123">
        <v>219.22000000000008</v>
      </c>
      <c r="H123">
        <v>237.22000000000008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10043-7AFD-4F3B-88F5-72752539D998}">
  <dimension ref="A1:H123"/>
  <sheetViews>
    <sheetView topLeftCell="A103" workbookViewId="0">
      <selection activeCell="A116" sqref="A116:H123"/>
    </sheetView>
  </sheetViews>
  <sheetFormatPr defaultRowHeight="14.4" x14ac:dyDescent="0.3"/>
  <cols>
    <col min="1" max="1" width="25.6640625" customWidth="1"/>
  </cols>
  <sheetData>
    <row r="1" spans="1:8" x14ac:dyDescent="0.3">
      <c r="A1" s="80" t="s">
        <v>227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395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456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10</v>
      </c>
      <c r="B7" s="9" t="s">
        <v>124</v>
      </c>
      <c r="C7" s="28">
        <f>IF(Calculator!B7="Soybeans",Calculator!B15,IF(Calculator!B20="Soybeans",Calculator!B28,13.66))</f>
        <v>12</v>
      </c>
      <c r="D7" s="29">
        <f>IF(Calculator!B7="Soybeans",Calculator!B11,IF(Calculator!B20="Soybeans",Calculator!B24,42))</f>
        <v>60</v>
      </c>
      <c r="E7" s="22">
        <f>ROUND(C7*D7,2)</f>
        <v>720</v>
      </c>
      <c r="F7" s="11">
        <v>0</v>
      </c>
      <c r="G7" s="22">
        <f>ROUND(E7*F7,2)</f>
        <v>0</v>
      </c>
      <c r="H7" s="22">
        <f>ROUND(E7-G7,2)</f>
        <v>720</v>
      </c>
    </row>
    <row r="8" spans="1:8" x14ac:dyDescent="0.3">
      <c r="A8" s="7" t="s">
        <v>11</v>
      </c>
      <c r="C8" s="23"/>
      <c r="E8" s="23">
        <f>SUM(E7:E7)</f>
        <v>720</v>
      </c>
      <c r="G8" s="12">
        <f>SUM(G7:G7)</f>
        <v>0</v>
      </c>
      <c r="H8" s="12">
        <f>ROUND(E8-G8,2)</f>
        <v>720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3</v>
      </c>
      <c r="E12" s="23">
        <f>ROUND(C12*D12,2)</f>
        <v>24.33</v>
      </c>
      <c r="F12" s="16">
        <v>0</v>
      </c>
      <c r="G12" s="23">
        <f>ROUND(E12*F12,2)</f>
        <v>0</v>
      </c>
      <c r="H12" s="23">
        <f>ROUND(E12-G12,2)</f>
        <v>24.33</v>
      </c>
    </row>
    <row r="13" spans="1:8" x14ac:dyDescent="0.3">
      <c r="A13" s="13" t="s">
        <v>20</v>
      </c>
      <c r="C13" s="23"/>
      <c r="E13" s="23"/>
    </row>
    <row r="14" spans="1:8" x14ac:dyDescent="0.3">
      <c r="A14" s="14" t="s">
        <v>125</v>
      </c>
      <c r="B14" s="14" t="s">
        <v>21</v>
      </c>
      <c r="C14" s="15">
        <v>39.25</v>
      </c>
      <c r="D14" s="14">
        <v>0.87</v>
      </c>
      <c r="E14" s="23">
        <f>ROUND(C14*D14,2)</f>
        <v>34.15</v>
      </c>
      <c r="F14" s="16">
        <v>0</v>
      </c>
      <c r="G14" s="23">
        <f>ROUND(E14*F14,2)</f>
        <v>0</v>
      </c>
      <c r="H14" s="23">
        <f>ROUND(E14-G14,2)</f>
        <v>34.15</v>
      </c>
    </row>
    <row r="15" spans="1:8" x14ac:dyDescent="0.3">
      <c r="A15" s="14" t="s">
        <v>22</v>
      </c>
      <c r="B15" s="14" t="s">
        <v>21</v>
      </c>
      <c r="C15" s="15">
        <v>36.200000000000003</v>
      </c>
      <c r="D15" s="14">
        <v>1.33</v>
      </c>
      <c r="E15" s="23">
        <f>ROUND(C15*D15,2)</f>
        <v>48.15</v>
      </c>
      <c r="F15" s="16">
        <v>0</v>
      </c>
      <c r="G15" s="23">
        <f>ROUND(E15*F15,2)</f>
        <v>0</v>
      </c>
      <c r="H15" s="23">
        <f>ROUND(E15-G15,2)</f>
        <v>48.15</v>
      </c>
    </row>
    <row r="16" spans="1:8" x14ac:dyDescent="0.3">
      <c r="A16" s="13" t="s">
        <v>23</v>
      </c>
      <c r="C16" s="23"/>
      <c r="E16" s="23"/>
    </row>
    <row r="17" spans="1:8" x14ac:dyDescent="0.3">
      <c r="A17" s="14" t="s">
        <v>324</v>
      </c>
      <c r="B17" s="14" t="s">
        <v>18</v>
      </c>
      <c r="C17" s="15">
        <v>7.63</v>
      </c>
      <c r="D17" s="14">
        <v>1.6</v>
      </c>
      <c r="E17" s="23">
        <f>ROUND(C17*D17,2)</f>
        <v>12.21</v>
      </c>
      <c r="F17" s="16">
        <v>0</v>
      </c>
      <c r="G17" s="23">
        <f>ROUND(E17*F17,2)</f>
        <v>0</v>
      </c>
      <c r="H17" s="23">
        <f>ROUND(E17-G17,2)</f>
        <v>12.21</v>
      </c>
    </row>
    <row r="18" spans="1:8" x14ac:dyDescent="0.3">
      <c r="A18" s="13" t="s">
        <v>24</v>
      </c>
      <c r="C18" s="23"/>
      <c r="E18" s="23"/>
    </row>
    <row r="19" spans="1:8" x14ac:dyDescent="0.3">
      <c r="A19" s="14" t="s">
        <v>140</v>
      </c>
      <c r="B19" s="14" t="s">
        <v>26</v>
      </c>
      <c r="C19" s="15">
        <v>12</v>
      </c>
      <c r="D19" s="14">
        <v>2</v>
      </c>
      <c r="E19" s="23">
        <f>ROUND(C19*D19,2)</f>
        <v>24</v>
      </c>
      <c r="F19" s="16">
        <v>0</v>
      </c>
      <c r="G19" s="23">
        <f>ROUND(E19*F19,2)</f>
        <v>0</v>
      </c>
      <c r="H19" s="23">
        <f>ROUND(E19-G19,2)</f>
        <v>24</v>
      </c>
    </row>
    <row r="20" spans="1:8" x14ac:dyDescent="0.3">
      <c r="A20" s="14" t="s">
        <v>105</v>
      </c>
      <c r="B20" s="14" t="s">
        <v>18</v>
      </c>
      <c r="C20" s="15">
        <v>0.33</v>
      </c>
      <c r="D20" s="14">
        <v>48</v>
      </c>
      <c r="E20" s="23">
        <f>ROUND(C20*D20,2)</f>
        <v>15.84</v>
      </c>
      <c r="F20" s="16">
        <v>0</v>
      </c>
      <c r="G20" s="23">
        <f>ROUND(E20*F20,2)</f>
        <v>0</v>
      </c>
      <c r="H20" s="23">
        <f>ROUND(E20-G20,2)</f>
        <v>15.84</v>
      </c>
    </row>
    <row r="21" spans="1:8" x14ac:dyDescent="0.3">
      <c r="A21" s="14" t="s">
        <v>25</v>
      </c>
      <c r="B21" s="14" t="s">
        <v>18</v>
      </c>
      <c r="C21" s="15">
        <v>0.25</v>
      </c>
      <c r="D21" s="14">
        <v>32</v>
      </c>
      <c r="E21" s="23">
        <f>ROUND(C21*D21,2)</f>
        <v>8</v>
      </c>
      <c r="F21" s="16">
        <v>0</v>
      </c>
      <c r="G21" s="23">
        <f>ROUND(E21*F21,2)</f>
        <v>0</v>
      </c>
      <c r="H21" s="23">
        <f>ROUND(E21-G21,2)</f>
        <v>8</v>
      </c>
    </row>
    <row r="22" spans="1:8" x14ac:dyDescent="0.3">
      <c r="A22" s="14" t="s">
        <v>390</v>
      </c>
      <c r="B22" s="14" t="s">
        <v>18</v>
      </c>
      <c r="C22" s="15">
        <v>0.8</v>
      </c>
      <c r="D22" s="14">
        <v>12.8</v>
      </c>
      <c r="E22" s="23">
        <f>ROUND(C22*D22,2)</f>
        <v>10.24</v>
      </c>
      <c r="F22" s="16">
        <v>0</v>
      </c>
      <c r="G22" s="23">
        <f>ROUND(E22*F22,2)</f>
        <v>0</v>
      </c>
      <c r="H22" s="23">
        <f>ROUND(E22-G22,2)</f>
        <v>10.24</v>
      </c>
    </row>
    <row r="23" spans="1:8" x14ac:dyDescent="0.3">
      <c r="A23" s="14" t="s">
        <v>74</v>
      </c>
      <c r="B23" s="14" t="s">
        <v>26</v>
      </c>
      <c r="C23" s="15">
        <v>10.75</v>
      </c>
      <c r="D23" s="14">
        <v>1</v>
      </c>
      <c r="E23" s="23">
        <f>ROUND(C23*D23,2)</f>
        <v>10.75</v>
      </c>
      <c r="F23" s="16">
        <v>0</v>
      </c>
      <c r="G23" s="23">
        <f>ROUND(E23*F23,2)</f>
        <v>0</v>
      </c>
      <c r="H23" s="23">
        <f>ROUND(E23-G23,2)</f>
        <v>10.75</v>
      </c>
    </row>
    <row r="24" spans="1:8" x14ac:dyDescent="0.3">
      <c r="A24" s="13" t="s">
        <v>27</v>
      </c>
      <c r="C24" s="23"/>
      <c r="E24" s="23"/>
    </row>
    <row r="25" spans="1:8" x14ac:dyDescent="0.3">
      <c r="A25" s="14" t="s">
        <v>141</v>
      </c>
      <c r="B25" s="14" t="s">
        <v>29</v>
      </c>
      <c r="C25" s="15">
        <v>8.25</v>
      </c>
      <c r="D25" s="14">
        <v>0.75</v>
      </c>
      <c r="E25" s="23">
        <f>ROUND(C25*D25,2)</f>
        <v>6.19</v>
      </c>
      <c r="F25" s="16">
        <v>0</v>
      </c>
      <c r="G25" s="23">
        <f>ROUND(E25*F25,2)</f>
        <v>0</v>
      </c>
      <c r="H25" s="23">
        <f>ROUND(E25-G25,2)</f>
        <v>6.19</v>
      </c>
    </row>
    <row r="26" spans="1:8" x14ac:dyDescent="0.3">
      <c r="A26" s="14" t="s">
        <v>219</v>
      </c>
      <c r="B26" s="14" t="s">
        <v>220</v>
      </c>
      <c r="C26" s="15">
        <v>1.05</v>
      </c>
      <c r="D26" s="14">
        <v>14</v>
      </c>
      <c r="E26" s="23">
        <f>ROUND(C26*D26,2)</f>
        <v>14.7</v>
      </c>
      <c r="F26" s="16">
        <v>0</v>
      </c>
      <c r="G26" s="23">
        <f>ROUND(E26*F26,2)</f>
        <v>0</v>
      </c>
      <c r="H26" s="23">
        <f>ROUND(E26-G26,2)</f>
        <v>14.7</v>
      </c>
    </row>
    <row r="27" spans="1:8" x14ac:dyDescent="0.3">
      <c r="A27" s="14" t="s">
        <v>110</v>
      </c>
      <c r="B27" s="14" t="s">
        <v>18</v>
      </c>
      <c r="C27" s="15">
        <v>0.56000000000000005</v>
      </c>
      <c r="D27" s="14">
        <v>6.4</v>
      </c>
      <c r="E27" s="23">
        <f>ROUND(C27*D27,2)</f>
        <v>3.58</v>
      </c>
      <c r="F27" s="16">
        <v>0</v>
      </c>
      <c r="G27" s="23">
        <f>ROUND(E27*F27,2)</f>
        <v>0</v>
      </c>
      <c r="H27" s="23">
        <f>ROUND(E27-G27,2)</f>
        <v>3.58</v>
      </c>
    </row>
    <row r="28" spans="1:8" x14ac:dyDescent="0.3">
      <c r="A28" s="14" t="s">
        <v>142</v>
      </c>
      <c r="B28" s="14" t="s">
        <v>48</v>
      </c>
      <c r="C28" s="15">
        <v>8</v>
      </c>
      <c r="D28" s="14">
        <v>1</v>
      </c>
      <c r="E28" s="23">
        <f>ROUND(C28*D28,2)</f>
        <v>8</v>
      </c>
      <c r="F28" s="16">
        <v>0</v>
      </c>
      <c r="G28" s="23">
        <f>ROUND(E28*F28,2)</f>
        <v>0</v>
      </c>
      <c r="H28" s="23">
        <f>ROUND(E28-G28,2)</f>
        <v>8</v>
      </c>
    </row>
    <row r="29" spans="1:8" x14ac:dyDescent="0.3">
      <c r="A29" s="13" t="s">
        <v>33</v>
      </c>
      <c r="C29" s="23"/>
      <c r="E29" s="23"/>
    </row>
    <row r="30" spans="1:8" x14ac:dyDescent="0.3">
      <c r="A30" s="14" t="s">
        <v>143</v>
      </c>
      <c r="B30" s="14" t="s">
        <v>29</v>
      </c>
      <c r="C30" s="15">
        <v>1.1499999999999999</v>
      </c>
      <c r="D30" s="14">
        <v>50</v>
      </c>
      <c r="E30" s="23">
        <f>ROUND(C30*D30,2)</f>
        <v>57.5</v>
      </c>
      <c r="F30" s="16">
        <v>0</v>
      </c>
      <c r="G30" s="23">
        <f>ROUND(E30*F30,2)</f>
        <v>0</v>
      </c>
      <c r="H30" s="23">
        <f>ROUND(E30-G30,2)</f>
        <v>57.5</v>
      </c>
    </row>
    <row r="31" spans="1:8" x14ac:dyDescent="0.3">
      <c r="A31" s="13" t="s">
        <v>114</v>
      </c>
      <c r="C31" s="23"/>
      <c r="E31" s="23"/>
    </row>
    <row r="32" spans="1:8" x14ac:dyDescent="0.3">
      <c r="A32" s="14" t="s">
        <v>115</v>
      </c>
      <c r="B32" s="14" t="s">
        <v>26</v>
      </c>
      <c r="C32" s="15">
        <v>3.3</v>
      </c>
      <c r="D32" s="14">
        <v>0.5</v>
      </c>
      <c r="E32" s="23">
        <f>ROUND(C32*D32,2)</f>
        <v>1.65</v>
      </c>
      <c r="F32" s="16">
        <v>0</v>
      </c>
      <c r="G32" s="23">
        <f>ROUND(E32*F32,2)</f>
        <v>0</v>
      </c>
      <c r="H32" s="23">
        <f>ROUND(E32-G32,2)</f>
        <v>1.65</v>
      </c>
    </row>
    <row r="33" spans="1:8" x14ac:dyDescent="0.3">
      <c r="A33" s="13" t="s">
        <v>61</v>
      </c>
      <c r="C33" s="23"/>
      <c r="E33" s="23"/>
    </row>
    <row r="34" spans="1:8" x14ac:dyDescent="0.3">
      <c r="A34" s="14" t="s">
        <v>62</v>
      </c>
      <c r="B34" s="14" t="s">
        <v>48</v>
      </c>
      <c r="C34" s="15">
        <v>7.5</v>
      </c>
      <c r="D34" s="14">
        <v>1</v>
      </c>
      <c r="E34" s="23">
        <f>ROUND(C34*D34,2)</f>
        <v>7.5</v>
      </c>
      <c r="F34" s="16">
        <v>0</v>
      </c>
      <c r="G34" s="23">
        <f>ROUND(E34*F34,2)</f>
        <v>0</v>
      </c>
      <c r="H34" s="23">
        <f>ROUND(E34-G34,2)</f>
        <v>7.5</v>
      </c>
    </row>
    <row r="35" spans="1:8" x14ac:dyDescent="0.3">
      <c r="A35" s="13" t="s">
        <v>131</v>
      </c>
      <c r="C35" s="23"/>
      <c r="E35" s="23"/>
    </row>
    <row r="36" spans="1:8" x14ac:dyDescent="0.3">
      <c r="A36" s="14" t="s">
        <v>144</v>
      </c>
      <c r="B36" s="14" t="s">
        <v>124</v>
      </c>
      <c r="C36" s="15">
        <v>0.27</v>
      </c>
      <c r="D36" s="14">
        <v>25</v>
      </c>
      <c r="E36" s="23">
        <f>ROUND(C36*D36,2)</f>
        <v>6.75</v>
      </c>
      <c r="F36" s="16">
        <v>0</v>
      </c>
      <c r="G36" s="23">
        <f>ROUND(E36*F36,2)</f>
        <v>0</v>
      </c>
      <c r="H36" s="23">
        <f>ROUND(E36-G36,2)</f>
        <v>6.75</v>
      </c>
    </row>
    <row r="37" spans="1:8" x14ac:dyDescent="0.3">
      <c r="A37" s="13" t="s">
        <v>34</v>
      </c>
      <c r="C37" s="23"/>
      <c r="E37" s="23"/>
    </row>
    <row r="38" spans="1:8" x14ac:dyDescent="0.3">
      <c r="A38" s="14" t="s">
        <v>35</v>
      </c>
      <c r="B38" s="14" t="s">
        <v>36</v>
      </c>
      <c r="C38" s="15">
        <v>65</v>
      </c>
      <c r="D38" s="14">
        <v>0.33300000000000002</v>
      </c>
      <c r="E38" s="23">
        <f>ROUND(C38*D38,2)</f>
        <v>21.65</v>
      </c>
      <c r="F38" s="16">
        <v>0</v>
      </c>
      <c r="G38" s="23">
        <f>ROUND(E38*F38,2)</f>
        <v>0</v>
      </c>
      <c r="H38" s="23">
        <f>ROUND(E38-G38,2)</f>
        <v>21.65</v>
      </c>
    </row>
    <row r="39" spans="1:8" x14ac:dyDescent="0.3">
      <c r="A39" s="13" t="s">
        <v>116</v>
      </c>
      <c r="C39" s="23"/>
      <c r="E39" s="23"/>
    </row>
    <row r="40" spans="1:8" x14ac:dyDescent="0.3">
      <c r="A40" s="14" t="s">
        <v>145</v>
      </c>
      <c r="B40" s="14" t="s">
        <v>48</v>
      </c>
      <c r="C40" s="15">
        <v>6.5</v>
      </c>
      <c r="D40" s="14">
        <v>1</v>
      </c>
      <c r="E40" s="23">
        <f>ROUND(C40*D40,2)</f>
        <v>6.5</v>
      </c>
      <c r="F40" s="16">
        <v>0</v>
      </c>
      <c r="G40" s="23">
        <f>ROUND(E40*F40,2)</f>
        <v>0</v>
      </c>
      <c r="H40" s="23">
        <f>ROUND(E40-G40,2)</f>
        <v>6.5</v>
      </c>
    </row>
    <row r="41" spans="1:8" x14ac:dyDescent="0.3">
      <c r="A41" s="13" t="s">
        <v>146</v>
      </c>
      <c r="C41" s="23"/>
      <c r="E41" s="23"/>
    </row>
    <row r="42" spans="1:8" x14ac:dyDescent="0.3">
      <c r="A42" s="14" t="s">
        <v>147</v>
      </c>
      <c r="B42" s="14" t="s">
        <v>48</v>
      </c>
      <c r="C42" s="15">
        <v>1.55</v>
      </c>
      <c r="D42" s="14">
        <v>1</v>
      </c>
      <c r="E42" s="23">
        <f>ROUND(C42*D42,2)</f>
        <v>1.55</v>
      </c>
      <c r="F42" s="16">
        <v>0</v>
      </c>
      <c r="G42" s="23">
        <f>ROUND(E42*F42,2)</f>
        <v>0</v>
      </c>
      <c r="H42" s="23">
        <f>ROUND(E42-G42,2)</f>
        <v>1.55</v>
      </c>
    </row>
    <row r="43" spans="1:8" x14ac:dyDescent="0.3">
      <c r="A43" s="13" t="s">
        <v>118</v>
      </c>
      <c r="C43" s="23"/>
      <c r="E43" s="23"/>
    </row>
    <row r="44" spans="1:8" x14ac:dyDescent="0.3">
      <c r="A44" s="14" t="s">
        <v>119</v>
      </c>
      <c r="B44" s="14" t="s">
        <v>48</v>
      </c>
      <c r="C44" s="15">
        <v>10</v>
      </c>
      <c r="D44" s="14">
        <v>0.33300000000000002</v>
      </c>
      <c r="E44" s="23">
        <f>ROUND(C44*D44,2)</f>
        <v>3.33</v>
      </c>
      <c r="F44" s="16">
        <v>0</v>
      </c>
      <c r="G44" s="23">
        <f>ROUND(E44*F44,2)</f>
        <v>0</v>
      </c>
      <c r="H44" s="23">
        <f>ROUND(E44-G44,2)</f>
        <v>3.33</v>
      </c>
    </row>
    <row r="45" spans="1:8" x14ac:dyDescent="0.3">
      <c r="A45" s="13" t="s">
        <v>37</v>
      </c>
      <c r="C45" s="23"/>
      <c r="E45" s="23"/>
    </row>
    <row r="46" spans="1:8" x14ac:dyDescent="0.3">
      <c r="A46" s="14" t="s">
        <v>38</v>
      </c>
      <c r="B46" s="14" t="s">
        <v>39</v>
      </c>
      <c r="C46" s="15">
        <v>17.940000000000001</v>
      </c>
      <c r="D46" s="14">
        <v>7.1999999999999995E-2</v>
      </c>
      <c r="E46" s="23">
        <f>ROUND(C46*D46,2)</f>
        <v>1.29</v>
      </c>
      <c r="F46" s="16">
        <v>0</v>
      </c>
      <c r="G46" s="23">
        <f>ROUND(E46*F46,2)</f>
        <v>0</v>
      </c>
      <c r="H46" s="23">
        <f>ROUND(E46-G46,2)</f>
        <v>1.29</v>
      </c>
    </row>
    <row r="47" spans="1:8" x14ac:dyDescent="0.3">
      <c r="A47" s="14" t="s">
        <v>134</v>
      </c>
      <c r="B47" s="14" t="s">
        <v>39</v>
      </c>
      <c r="C47" s="15">
        <v>17.940000000000001</v>
      </c>
      <c r="D47" s="14">
        <v>8.5099999999999995E-2</v>
      </c>
      <c r="E47" s="23">
        <f>ROUND(C47*D47,2)</f>
        <v>1.53</v>
      </c>
      <c r="F47" s="16">
        <v>0</v>
      </c>
      <c r="G47" s="23">
        <f>ROUND(E47*F47,2)</f>
        <v>0</v>
      </c>
      <c r="H47" s="23">
        <f>ROUND(E47-G47,2)</f>
        <v>1.53</v>
      </c>
    </row>
    <row r="48" spans="1:8" x14ac:dyDescent="0.3">
      <c r="A48" s="14" t="s">
        <v>91</v>
      </c>
      <c r="B48" s="14" t="s">
        <v>39</v>
      </c>
      <c r="C48" s="15">
        <v>17.940000000000001</v>
      </c>
      <c r="D48" s="14">
        <v>1.18E-2</v>
      </c>
      <c r="E48" s="23">
        <f>ROUND(C48*D48,2)</f>
        <v>0.21</v>
      </c>
      <c r="F48" s="16">
        <v>0</v>
      </c>
      <c r="G48" s="23">
        <f>ROUND(E48*F48,2)</f>
        <v>0</v>
      </c>
      <c r="H48" s="23">
        <f>ROUND(E48-G48,2)</f>
        <v>0.21</v>
      </c>
    </row>
    <row r="49" spans="1:8" x14ac:dyDescent="0.3">
      <c r="A49" s="13" t="s">
        <v>43</v>
      </c>
      <c r="C49" s="23"/>
      <c r="E49" s="23"/>
    </row>
    <row r="50" spans="1:8" x14ac:dyDescent="0.3">
      <c r="A50" s="14" t="s">
        <v>42</v>
      </c>
      <c r="B50" s="14" t="s">
        <v>39</v>
      </c>
      <c r="C50" s="15">
        <v>9.06</v>
      </c>
      <c r="D50" s="14">
        <v>5.0799999999999998E-2</v>
      </c>
      <c r="E50" s="23">
        <f>ROUND(C50*D50,2)</f>
        <v>0.46</v>
      </c>
      <c r="F50" s="16">
        <v>0</v>
      </c>
      <c r="G50" s="23">
        <f>ROUND(E50*F50,2)</f>
        <v>0</v>
      </c>
      <c r="H50" s="23">
        <f>ROUND(E50-G50,2)</f>
        <v>0.46</v>
      </c>
    </row>
    <row r="51" spans="1:8" x14ac:dyDescent="0.3">
      <c r="A51" s="14" t="s">
        <v>91</v>
      </c>
      <c r="B51" s="14" t="s">
        <v>39</v>
      </c>
      <c r="C51" s="15">
        <v>9.06</v>
      </c>
      <c r="D51" s="14">
        <v>5.8999999999999999E-3</v>
      </c>
      <c r="E51" s="23">
        <f>ROUND(C51*D51,2)</f>
        <v>0.05</v>
      </c>
      <c r="F51" s="16">
        <v>0</v>
      </c>
      <c r="G51" s="23">
        <f>ROUND(E51*F51,2)</f>
        <v>0</v>
      </c>
      <c r="H51" s="23">
        <f>ROUND(E51-G51,2)</f>
        <v>0.05</v>
      </c>
    </row>
    <row r="52" spans="1:8" x14ac:dyDescent="0.3">
      <c r="A52" s="14" t="s">
        <v>44</v>
      </c>
      <c r="B52" s="14" t="s">
        <v>39</v>
      </c>
      <c r="C52" s="15">
        <v>17.899999999999999</v>
      </c>
      <c r="D52" s="14">
        <v>0.14530000000000001</v>
      </c>
      <c r="E52" s="23">
        <f>ROUND(C52*D52,2)</f>
        <v>2.6</v>
      </c>
      <c r="F52" s="16">
        <v>0</v>
      </c>
      <c r="G52" s="23">
        <f>ROUND(E52*F52,2)</f>
        <v>0</v>
      </c>
      <c r="H52" s="23">
        <f>ROUND(E52-G52,2)</f>
        <v>2.6</v>
      </c>
    </row>
    <row r="53" spans="1:8" x14ac:dyDescent="0.3">
      <c r="A53" s="13" t="s">
        <v>45</v>
      </c>
      <c r="C53" s="23"/>
      <c r="E53" s="23"/>
    </row>
    <row r="54" spans="1:8" x14ac:dyDescent="0.3">
      <c r="A54" s="14" t="s">
        <v>38</v>
      </c>
      <c r="B54" s="14" t="s">
        <v>19</v>
      </c>
      <c r="C54" s="15">
        <v>3.44</v>
      </c>
      <c r="D54" s="14">
        <v>1.1121000000000001</v>
      </c>
      <c r="E54" s="23">
        <f>ROUND(C54*D54,2)</f>
        <v>3.83</v>
      </c>
      <c r="F54" s="16">
        <v>0</v>
      </c>
      <c r="G54" s="23">
        <f>ROUND(E54*F54,2)</f>
        <v>0</v>
      </c>
      <c r="H54" s="23">
        <f>ROUND(E54-G54,2)</f>
        <v>3.83</v>
      </c>
    </row>
    <row r="55" spans="1:8" x14ac:dyDescent="0.3">
      <c r="A55" s="14" t="s">
        <v>134</v>
      </c>
      <c r="B55" s="14" t="s">
        <v>19</v>
      </c>
      <c r="C55" s="15">
        <v>3.44</v>
      </c>
      <c r="D55" s="14">
        <v>1.4244000000000001</v>
      </c>
      <c r="E55" s="23">
        <f>ROUND(C55*D55,2)</f>
        <v>4.9000000000000004</v>
      </c>
      <c r="F55" s="16">
        <v>0</v>
      </c>
      <c r="G55" s="23">
        <f>ROUND(E55*F55,2)</f>
        <v>0</v>
      </c>
      <c r="H55" s="23">
        <f>ROUND(E55-G55,2)</f>
        <v>4.9000000000000004</v>
      </c>
    </row>
    <row r="56" spans="1:8" x14ac:dyDescent="0.3">
      <c r="A56" s="14" t="s">
        <v>91</v>
      </c>
      <c r="B56" s="14" t="s">
        <v>19</v>
      </c>
      <c r="C56" s="15">
        <v>3.44</v>
      </c>
      <c r="D56" s="14">
        <v>0.1497</v>
      </c>
      <c r="E56" s="23">
        <f>ROUND(C56*D56,2)</f>
        <v>0.51</v>
      </c>
      <c r="F56" s="16">
        <v>0</v>
      </c>
      <c r="G56" s="23">
        <f>ROUND(E56*F56,2)</f>
        <v>0</v>
      </c>
      <c r="H56" s="23">
        <f>ROUND(E56-G56,2)</f>
        <v>0.51</v>
      </c>
    </row>
    <row r="57" spans="1:8" x14ac:dyDescent="0.3">
      <c r="A57" s="13" t="s">
        <v>47</v>
      </c>
      <c r="C57" s="23"/>
      <c r="E57" s="23"/>
    </row>
    <row r="58" spans="1:8" x14ac:dyDescent="0.3">
      <c r="A58" s="14" t="s">
        <v>42</v>
      </c>
      <c r="B58" s="14" t="s">
        <v>48</v>
      </c>
      <c r="C58" s="15">
        <v>4.71</v>
      </c>
      <c r="D58" s="14">
        <v>1</v>
      </c>
      <c r="E58" s="23">
        <f>ROUND(C58*D58,2)</f>
        <v>4.71</v>
      </c>
      <c r="F58" s="16">
        <v>0</v>
      </c>
      <c r="G58" s="23">
        <f>ROUND(E58*F58,2)</f>
        <v>0</v>
      </c>
      <c r="H58" s="23">
        <f t="shared" ref="H58:H64" si="0">ROUND(E58-G58,2)</f>
        <v>4.71</v>
      </c>
    </row>
    <row r="59" spans="1:8" x14ac:dyDescent="0.3">
      <c r="A59" s="14" t="s">
        <v>38</v>
      </c>
      <c r="B59" s="14" t="s">
        <v>48</v>
      </c>
      <c r="C59" s="15">
        <v>0.81</v>
      </c>
      <c r="D59" s="14">
        <v>1</v>
      </c>
      <c r="E59" s="23">
        <f>ROUND(C59*D59,2)</f>
        <v>0.81</v>
      </c>
      <c r="F59" s="16">
        <v>0</v>
      </c>
      <c r="G59" s="23">
        <f>ROUND(E59*F59,2)</f>
        <v>0</v>
      </c>
      <c r="H59" s="23">
        <f t="shared" si="0"/>
        <v>0.81</v>
      </c>
    </row>
    <row r="60" spans="1:8" x14ac:dyDescent="0.3">
      <c r="A60" s="14" t="s">
        <v>134</v>
      </c>
      <c r="B60" s="14" t="s">
        <v>48</v>
      </c>
      <c r="C60" s="15">
        <v>4.7</v>
      </c>
      <c r="D60" s="14">
        <v>1</v>
      </c>
      <c r="E60" s="23">
        <f>ROUND(C60*D60,2)</f>
        <v>4.7</v>
      </c>
      <c r="F60" s="16">
        <v>0</v>
      </c>
      <c r="G60" s="23">
        <f>ROUND(E60*F60,2)</f>
        <v>0</v>
      </c>
      <c r="H60" s="23">
        <f t="shared" si="0"/>
        <v>4.7</v>
      </c>
    </row>
    <row r="61" spans="1:8" x14ac:dyDescent="0.3">
      <c r="A61" s="14" t="s">
        <v>91</v>
      </c>
      <c r="B61" s="14" t="s">
        <v>48</v>
      </c>
      <c r="C61" s="15">
        <v>0.21</v>
      </c>
      <c r="D61" s="14">
        <v>1</v>
      </c>
      <c r="E61" s="23">
        <f>ROUND(C61*D61,2)</f>
        <v>0.21</v>
      </c>
      <c r="F61" s="16">
        <v>0</v>
      </c>
      <c r="G61" s="23">
        <f>ROUND(E61*F61,2)</f>
        <v>0</v>
      </c>
      <c r="H61" s="23">
        <f t="shared" si="0"/>
        <v>0.21</v>
      </c>
    </row>
    <row r="62" spans="1:8" x14ac:dyDescent="0.3">
      <c r="A62" s="9" t="s">
        <v>49</v>
      </c>
      <c r="B62" s="9" t="s">
        <v>48</v>
      </c>
      <c r="C62" s="10">
        <v>15.97</v>
      </c>
      <c r="D62" s="9">
        <v>1</v>
      </c>
      <c r="E62" s="22">
        <f>ROUND(C62*D62,2)</f>
        <v>15.97</v>
      </c>
      <c r="F62" s="11">
        <v>0</v>
      </c>
      <c r="G62" s="22">
        <f>ROUND(E62*F62,2)</f>
        <v>0</v>
      </c>
      <c r="H62" s="22">
        <f t="shared" si="0"/>
        <v>15.97</v>
      </c>
    </row>
    <row r="63" spans="1:8" x14ac:dyDescent="0.3">
      <c r="A63" s="7" t="s">
        <v>50</v>
      </c>
      <c r="C63" s="23"/>
      <c r="E63" s="23">
        <f>SUM(E12:E62)</f>
        <v>368.34999999999985</v>
      </c>
      <c r="G63" s="12">
        <f>SUM(G12:G62)</f>
        <v>0</v>
      </c>
      <c r="H63" s="12">
        <f t="shared" si="0"/>
        <v>368.35</v>
      </c>
    </row>
    <row r="64" spans="1:8" x14ac:dyDescent="0.3">
      <c r="A64" s="7" t="s">
        <v>51</v>
      </c>
      <c r="C64" s="23"/>
      <c r="E64" s="23">
        <f>+E8-E63</f>
        <v>351.65000000000015</v>
      </c>
      <c r="G64" s="12">
        <f>+G8-G63</f>
        <v>0</v>
      </c>
      <c r="H64" s="12">
        <f t="shared" si="0"/>
        <v>351.65</v>
      </c>
    </row>
    <row r="65" spans="1:8" x14ac:dyDescent="0.3">
      <c r="A65" t="s">
        <v>12</v>
      </c>
      <c r="C65" s="23"/>
      <c r="E65" s="23"/>
    </row>
    <row r="66" spans="1:8" x14ac:dyDescent="0.3">
      <c r="A66" s="7" t="s">
        <v>52</v>
      </c>
      <c r="C66" s="23"/>
      <c r="E66" s="23"/>
    </row>
    <row r="67" spans="1:8" x14ac:dyDescent="0.3">
      <c r="A67" s="14" t="s">
        <v>42</v>
      </c>
      <c r="B67" s="14" t="s">
        <v>48</v>
      </c>
      <c r="C67" s="15">
        <v>10.77</v>
      </c>
      <c r="D67" s="14">
        <v>1</v>
      </c>
      <c r="E67" s="23">
        <f>ROUND(C67*D67,2)</f>
        <v>10.77</v>
      </c>
      <c r="F67" s="16">
        <v>0</v>
      </c>
      <c r="G67" s="23">
        <f>ROUND(E67*F67,2)</f>
        <v>0</v>
      </c>
      <c r="H67" s="23">
        <f t="shared" ref="H67:H73" si="1">ROUND(E67-G67,2)</f>
        <v>10.77</v>
      </c>
    </row>
    <row r="68" spans="1:8" x14ac:dyDescent="0.3">
      <c r="A68" s="14" t="s">
        <v>38</v>
      </c>
      <c r="B68" s="14" t="s">
        <v>48</v>
      </c>
      <c r="C68" s="15">
        <v>6.21</v>
      </c>
      <c r="D68" s="14">
        <v>1</v>
      </c>
      <c r="E68" s="23">
        <f>ROUND(C68*D68,2)</f>
        <v>6.21</v>
      </c>
      <c r="F68" s="16">
        <v>0</v>
      </c>
      <c r="G68" s="23">
        <f>ROUND(E68*F68,2)</f>
        <v>0</v>
      </c>
      <c r="H68" s="23">
        <f t="shared" si="1"/>
        <v>6.21</v>
      </c>
    </row>
    <row r="69" spans="1:8" x14ac:dyDescent="0.3">
      <c r="A69" s="14" t="s">
        <v>134</v>
      </c>
      <c r="B69" s="14" t="s">
        <v>48</v>
      </c>
      <c r="C69" s="15">
        <v>22.51</v>
      </c>
      <c r="D69" s="14">
        <v>1</v>
      </c>
      <c r="E69" s="23">
        <f>ROUND(C69*D69,2)</f>
        <v>22.51</v>
      </c>
      <c r="F69" s="16">
        <v>0</v>
      </c>
      <c r="G69" s="23">
        <f>ROUND(E69*F69,2)</f>
        <v>0</v>
      </c>
      <c r="H69" s="23">
        <f t="shared" si="1"/>
        <v>22.51</v>
      </c>
    </row>
    <row r="70" spans="1:8" x14ac:dyDescent="0.3">
      <c r="A70" s="9" t="s">
        <v>91</v>
      </c>
      <c r="B70" s="9" t="s">
        <v>48</v>
      </c>
      <c r="C70" s="10">
        <v>1.66</v>
      </c>
      <c r="D70" s="9">
        <v>1</v>
      </c>
      <c r="E70" s="22">
        <f>ROUND(C70*D70,2)</f>
        <v>1.66</v>
      </c>
      <c r="F70" s="11">
        <v>0</v>
      </c>
      <c r="G70" s="22">
        <f>ROUND(E70*F70,2)</f>
        <v>0</v>
      </c>
      <c r="H70" s="22">
        <f t="shared" si="1"/>
        <v>1.66</v>
      </c>
    </row>
    <row r="71" spans="1:8" x14ac:dyDescent="0.3">
      <c r="A71" s="7" t="s">
        <v>53</v>
      </c>
      <c r="C71" s="23"/>
      <c r="E71" s="23">
        <f>SUM(E67:E70)</f>
        <v>41.15</v>
      </c>
      <c r="G71" s="12">
        <f>SUM(G67:G70)</f>
        <v>0</v>
      </c>
      <c r="H71" s="12">
        <f t="shared" si="1"/>
        <v>41.15</v>
      </c>
    </row>
    <row r="72" spans="1:8" x14ac:dyDescent="0.3">
      <c r="A72" s="7" t="s">
        <v>54</v>
      </c>
      <c r="C72" s="23"/>
      <c r="E72" s="23">
        <f>+E63+E71</f>
        <v>409.49999999999983</v>
      </c>
      <c r="G72" s="12">
        <f>+G63+G71</f>
        <v>0</v>
      </c>
      <c r="H72" s="12">
        <f t="shared" si="1"/>
        <v>409.5</v>
      </c>
    </row>
    <row r="73" spans="1:8" x14ac:dyDescent="0.3">
      <c r="A73" s="7" t="s">
        <v>55</v>
      </c>
      <c r="C73" s="23"/>
      <c r="E73" s="23">
        <f>+E8-E72</f>
        <v>310.50000000000017</v>
      </c>
      <c r="G73" s="12">
        <f>+G8-G72</f>
        <v>0</v>
      </c>
      <c r="H73" s="12">
        <f t="shared" si="1"/>
        <v>310.5</v>
      </c>
    </row>
    <row r="74" spans="1:8" x14ac:dyDescent="0.3">
      <c r="A74" t="s">
        <v>120</v>
      </c>
      <c r="C74" s="23"/>
      <c r="E74" s="23"/>
    </row>
    <row r="75" spans="1:8" x14ac:dyDescent="0.3">
      <c r="A75" t="s">
        <v>425</v>
      </c>
      <c r="C75" s="23"/>
      <c r="E75" s="23"/>
    </row>
    <row r="76" spans="1:8" x14ac:dyDescent="0.3">
      <c r="C76" s="23"/>
      <c r="E76" s="23"/>
    </row>
    <row r="77" spans="1:8" x14ac:dyDescent="0.3">
      <c r="A77" s="7" t="s">
        <v>121</v>
      </c>
      <c r="C77" s="23"/>
      <c r="E77" s="23"/>
    </row>
    <row r="78" spans="1:8" x14ac:dyDescent="0.3">
      <c r="A78" s="7" t="s">
        <v>122</v>
      </c>
      <c r="C78" s="23"/>
      <c r="E78" s="23"/>
    </row>
    <row r="98" spans="1:8" x14ac:dyDescent="0.3">
      <c r="A98" t="str" cm="1">
        <f t="array" aca="1" ref="A98" ca="1">MID(CELL("filename",A1),FIND("]",CELL("filename",A1))+1,256)</f>
        <v>soy14</v>
      </c>
    </row>
    <row r="99" spans="1:8" x14ac:dyDescent="0.3">
      <c r="A99" s="7" t="s">
        <v>50</v>
      </c>
      <c r="E99" s="25">
        <f>VLOOKUP(A99,$A$1:$H$98,5,FALSE)</f>
        <v>368.34999999999985</v>
      </c>
    </row>
    <row r="100" spans="1:8" x14ac:dyDescent="0.3">
      <c r="A100" s="7" t="s">
        <v>293</v>
      </c>
      <c r="E100" s="25">
        <f>VLOOKUP(A100,$A$1:$H$98,5,FALSE)</f>
        <v>41.15</v>
      </c>
    </row>
    <row r="101" spans="1:8" x14ac:dyDescent="0.3">
      <c r="A101" s="7" t="s">
        <v>294</v>
      </c>
      <c r="E101" s="25">
        <f t="shared" ref="E101:E102" si="2">VLOOKUP(A101,$A$1:$H$98,5,FALSE)</f>
        <v>409.49999999999983</v>
      </c>
    </row>
    <row r="102" spans="1:8" x14ac:dyDescent="0.3">
      <c r="A102" s="7" t="s">
        <v>55</v>
      </c>
      <c r="E102" s="25">
        <f t="shared" si="2"/>
        <v>310.50000000000017</v>
      </c>
    </row>
    <row r="104" spans="1:8" x14ac:dyDescent="0.3">
      <c r="A104" s="21" t="s">
        <v>255</v>
      </c>
    </row>
    <row r="105" spans="1:8" x14ac:dyDescent="0.3">
      <c r="A105" s="25">
        <f>E102</f>
        <v>310.50000000000017</v>
      </c>
      <c r="B105" s="25">
        <f ca="1">C105-Calculator!$B$16</f>
        <v>11.099999999999998</v>
      </c>
      <c r="C105" s="25">
        <f ca="1">D105-Calculator!$B$16</f>
        <v>11.399999999999999</v>
      </c>
      <c r="D105" s="25">
        <f ca="1">E105-Calculator!$B$16</f>
        <v>11.7</v>
      </c>
      <c r="E105" s="25" cm="1">
        <f t="array" aca="1" ref="E105" ca="1">IF(MID(CELL("filename",A1),FIND("]",CELL("filename",A1))+1,256)=Calculator!AR2,Calculator!B15,C7)</f>
        <v>12</v>
      </c>
      <c r="F105" s="25">
        <f ca="1">E105+Calculator!$B$16</f>
        <v>12.3</v>
      </c>
      <c r="G105" s="25">
        <f ca="1">F105+Calculator!$B$16</f>
        <v>12.600000000000001</v>
      </c>
      <c r="H105" s="25">
        <f ca="1">G105+Calculator!$B$16</f>
        <v>12.900000000000002</v>
      </c>
    </row>
    <row r="106" spans="1:8" x14ac:dyDescent="0.3">
      <c r="A106">
        <f ca="1">A107-Calculator!$B$12</f>
        <v>45</v>
      </c>
      <c r="B106">
        <f t="dataTable" ref="B106:H112" dt2D="1" dtr="1" r1="C7" r2="D7" ca="1"/>
        <v>90.000000000000171</v>
      </c>
      <c r="C106">
        <v>63.000000000000171</v>
      </c>
      <c r="D106">
        <v>49.500000000000171</v>
      </c>
      <c r="E106">
        <v>49.500000000000171</v>
      </c>
      <c r="F106">
        <v>63.000000000000171</v>
      </c>
      <c r="G106">
        <v>90.000000000000171</v>
      </c>
      <c r="H106">
        <v>130.50000000000017</v>
      </c>
    </row>
    <row r="107" spans="1:8" x14ac:dyDescent="0.3">
      <c r="A107">
        <f ca="1">A108-Calculator!$B$12</f>
        <v>50</v>
      </c>
      <c r="B107">
        <v>-20.999999999999829</v>
      </c>
      <c r="C107">
        <v>-41.999999999999829</v>
      </c>
      <c r="D107">
        <v>-52.499999999999829</v>
      </c>
      <c r="E107">
        <v>-52.499999999999829</v>
      </c>
      <c r="F107">
        <v>-41.999999999999829</v>
      </c>
      <c r="G107">
        <v>-20.999999999999829</v>
      </c>
      <c r="H107">
        <v>10.500000000000171</v>
      </c>
    </row>
    <row r="108" spans="1:8" x14ac:dyDescent="0.3">
      <c r="A108">
        <f ca="1">A109-Calculator!$B$12</f>
        <v>55</v>
      </c>
      <c r="B108">
        <v>-76.499999999999829</v>
      </c>
      <c r="C108">
        <v>-94.499999999999829</v>
      </c>
      <c r="D108">
        <v>-103.49999999999983</v>
      </c>
      <c r="E108">
        <v>-103.49999999999983</v>
      </c>
      <c r="F108">
        <v>-94.499999999999829</v>
      </c>
      <c r="G108">
        <v>-76.499999999999829</v>
      </c>
      <c r="H108">
        <v>-49.499999999999829</v>
      </c>
    </row>
    <row r="109" spans="1:8" x14ac:dyDescent="0.3">
      <c r="A109" cm="1">
        <f t="array" aca="1" ref="A109" ca="1">IF(MID(CELL("filename",A1),FIND("]",CELL("filename",A1))+1,256)=Calculator!AR2,Calculator!B11,D7)</f>
        <v>60</v>
      </c>
      <c r="B109">
        <v>-76.499999999999829</v>
      </c>
      <c r="C109">
        <v>-94.499999999999829</v>
      </c>
      <c r="D109">
        <v>-103.49999999999983</v>
      </c>
      <c r="E109">
        <v>-103.49999999999983</v>
      </c>
      <c r="F109">
        <v>-94.499999999999829</v>
      </c>
      <c r="G109">
        <v>-76.499999999999829</v>
      </c>
      <c r="H109">
        <v>-49.499999999999829</v>
      </c>
    </row>
    <row r="110" spans="1:8" x14ac:dyDescent="0.3">
      <c r="A110">
        <f ca="1">A109+Calculator!$B$12</f>
        <v>65</v>
      </c>
      <c r="B110">
        <v>-20.999999999999829</v>
      </c>
      <c r="C110">
        <v>-41.999999999999829</v>
      </c>
      <c r="D110">
        <v>-52.499999999999829</v>
      </c>
      <c r="E110">
        <v>-52.499999999999829</v>
      </c>
      <c r="F110">
        <v>-41.999999999999829</v>
      </c>
      <c r="G110">
        <v>-20.999999999999829</v>
      </c>
      <c r="H110">
        <v>10.500000000000171</v>
      </c>
    </row>
    <row r="111" spans="1:8" x14ac:dyDescent="0.3">
      <c r="A111">
        <f ca="1">A110+Calculator!$B$12</f>
        <v>70</v>
      </c>
      <c r="B111">
        <v>90.000000000000171</v>
      </c>
      <c r="C111">
        <v>63.000000000000171</v>
      </c>
      <c r="D111">
        <v>49.500000000000171</v>
      </c>
      <c r="E111">
        <v>49.500000000000171</v>
      </c>
      <c r="F111">
        <v>63.000000000000171</v>
      </c>
      <c r="G111">
        <v>90.000000000000171</v>
      </c>
      <c r="H111">
        <v>130.50000000000017</v>
      </c>
    </row>
    <row r="112" spans="1:8" x14ac:dyDescent="0.3">
      <c r="A112">
        <f ca="1">A111+Calculator!$B$12</f>
        <v>75</v>
      </c>
      <c r="B112">
        <v>256.50000000000017</v>
      </c>
      <c r="C112">
        <v>220.50000000000017</v>
      </c>
      <c r="D112">
        <v>202.50000000000017</v>
      </c>
      <c r="E112">
        <v>202.50000000000017</v>
      </c>
      <c r="F112">
        <v>220.50000000000017</v>
      </c>
      <c r="G112">
        <v>256.50000000000017</v>
      </c>
      <c r="H112">
        <v>310.50000000000017</v>
      </c>
    </row>
    <row r="115" spans="1:8" x14ac:dyDescent="0.3">
      <c r="A115" s="21" t="s">
        <v>256</v>
      </c>
    </row>
    <row r="116" spans="1:8" x14ac:dyDescent="0.3">
      <c r="A116" s="25">
        <f>E102</f>
        <v>310.50000000000017</v>
      </c>
      <c r="B116" s="25">
        <f ca="1">C116-Calculator!$B$29</f>
        <v>11.700000000000001</v>
      </c>
      <c r="C116" s="25">
        <f ca="1">D116-Calculator!$B$29</f>
        <v>11.8</v>
      </c>
      <c r="D116" s="25">
        <f ca="1">E116-Calculator!$B$29</f>
        <v>11.9</v>
      </c>
      <c r="E116" s="25" cm="1">
        <f t="array" aca="1" ref="E116" ca="1">IF(MID(CELL("filename",A1),FIND("]",CELL("filename",A1))+1,256)=Calculator!AS2,Calculator!B28,C7)</f>
        <v>12</v>
      </c>
      <c r="F116" s="25">
        <f ca="1">E116+Calculator!$B$29</f>
        <v>12.1</v>
      </c>
      <c r="G116" s="25">
        <f ca="1">F116+Calculator!$B$29</f>
        <v>12.2</v>
      </c>
      <c r="H116" s="25">
        <f ca="1">G116+Calculator!$B$29</f>
        <v>12.299999999999999</v>
      </c>
    </row>
    <row r="117" spans="1:8" x14ac:dyDescent="0.3">
      <c r="A117">
        <f ca="1">A118-Calculator!$B$25</f>
        <v>45</v>
      </c>
      <c r="B117">
        <f t="dataTable" ref="B117:H123" dt2D="1" dtr="1" r1="C7" r2="D7" ca="1"/>
        <v>117.00000000000017</v>
      </c>
      <c r="C117">
        <v>108.00000000000017</v>
      </c>
      <c r="D117">
        <v>103.50000000000017</v>
      </c>
      <c r="E117">
        <v>103.50000000000017</v>
      </c>
      <c r="F117">
        <v>108.00000000000017</v>
      </c>
      <c r="G117">
        <v>117.00000000000017</v>
      </c>
      <c r="H117">
        <v>130.50000000000017</v>
      </c>
    </row>
    <row r="118" spans="1:8" x14ac:dyDescent="0.3">
      <c r="A118">
        <f ca="1">A119-Calculator!$B$25</f>
        <v>50</v>
      </c>
      <c r="B118">
        <v>0</v>
      </c>
      <c r="C118">
        <v>-6.9999999999998295</v>
      </c>
      <c r="D118">
        <v>-10.499999999999829</v>
      </c>
      <c r="E118">
        <v>-10.499999999999829</v>
      </c>
      <c r="F118">
        <v>-6.9999999999998295</v>
      </c>
      <c r="G118">
        <v>0</v>
      </c>
      <c r="H118">
        <v>10.500000000000171</v>
      </c>
    </row>
    <row r="119" spans="1:8" x14ac:dyDescent="0.3">
      <c r="A119">
        <f ca="1">A120-Calculator!$B$25</f>
        <v>55</v>
      </c>
      <c r="B119">
        <v>-58.499999999999829</v>
      </c>
      <c r="C119">
        <v>-64.499999999999829</v>
      </c>
      <c r="D119">
        <v>-67.499999999999829</v>
      </c>
      <c r="E119">
        <v>-67.499999999999829</v>
      </c>
      <c r="F119">
        <v>-64.499999999999829</v>
      </c>
      <c r="G119">
        <v>-58.499999999999829</v>
      </c>
      <c r="H119">
        <v>-49.499999999999829</v>
      </c>
    </row>
    <row r="120" spans="1:8" x14ac:dyDescent="0.3">
      <c r="A120" cm="1">
        <f t="array" aca="1" ref="A120" ca="1">IF(MID(CELL("filename",A1),FIND("]",CELL("filename",A1))+1,256)=Calculator!AS2,Calculator!B24,D7)</f>
        <v>60</v>
      </c>
      <c r="B120">
        <v>-58.499999999999829</v>
      </c>
      <c r="C120">
        <v>-64.499999999999829</v>
      </c>
      <c r="D120">
        <v>-67.499999999999829</v>
      </c>
      <c r="E120">
        <v>-67.499999999999829</v>
      </c>
      <c r="F120">
        <v>-64.499999999999829</v>
      </c>
      <c r="G120">
        <v>-58.499999999999829</v>
      </c>
      <c r="H120">
        <v>-49.499999999999829</v>
      </c>
    </row>
    <row r="121" spans="1:8" x14ac:dyDescent="0.3">
      <c r="A121">
        <f ca="1">A120+Calculator!$B$25</f>
        <v>65</v>
      </c>
      <c r="B121">
        <v>0</v>
      </c>
      <c r="C121">
        <v>-6.9999999999998295</v>
      </c>
      <c r="D121">
        <v>-10.499999999999829</v>
      </c>
      <c r="E121">
        <v>-10.499999999999829</v>
      </c>
      <c r="F121">
        <v>-6.9999999999998295</v>
      </c>
      <c r="G121">
        <v>0</v>
      </c>
      <c r="H121">
        <v>10.500000000000171</v>
      </c>
    </row>
    <row r="122" spans="1:8" x14ac:dyDescent="0.3">
      <c r="A122">
        <f ca="1">A121+Calculator!$B$25</f>
        <v>70</v>
      </c>
      <c r="B122">
        <v>117.00000000000017</v>
      </c>
      <c r="C122">
        <v>108.00000000000017</v>
      </c>
      <c r="D122">
        <v>103.50000000000017</v>
      </c>
      <c r="E122">
        <v>103.50000000000017</v>
      </c>
      <c r="F122">
        <v>108.00000000000017</v>
      </c>
      <c r="G122">
        <v>117.00000000000017</v>
      </c>
      <c r="H122">
        <v>130.50000000000017</v>
      </c>
    </row>
    <row r="123" spans="1:8" x14ac:dyDescent="0.3">
      <c r="A123">
        <f ca="1">A122+Calculator!$B$25</f>
        <v>75</v>
      </c>
      <c r="B123">
        <v>292.50000000000017</v>
      </c>
      <c r="C123">
        <v>280.50000000000017</v>
      </c>
      <c r="D123">
        <v>274.50000000000017</v>
      </c>
      <c r="E123">
        <v>274.50000000000017</v>
      </c>
      <c r="F123">
        <v>280.50000000000017</v>
      </c>
      <c r="G123">
        <v>292.50000000000017</v>
      </c>
      <c r="H123">
        <v>310.50000000000017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A2EF6-9A64-49D6-A9FF-66614C5797A0}">
  <dimension ref="A1:H123"/>
  <sheetViews>
    <sheetView topLeftCell="A100" workbookViewId="0">
      <selection activeCell="A116" sqref="A116:H123"/>
    </sheetView>
  </sheetViews>
  <sheetFormatPr defaultRowHeight="14.4" x14ac:dyDescent="0.3"/>
  <cols>
    <col min="1" max="1" width="23.33203125" customWidth="1"/>
    <col min="4" max="4" width="10.33203125" bestFit="1" customWidth="1"/>
    <col min="5" max="5" width="14.5546875" bestFit="1" customWidth="1"/>
    <col min="8" max="8" width="10" customWidth="1"/>
  </cols>
  <sheetData>
    <row r="1" spans="1:8" x14ac:dyDescent="0.3">
      <c r="A1" s="80" t="s">
        <v>135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406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435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2"/>
      <c r="D4" s="1"/>
      <c r="E4" s="2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  <c r="C6" s="23"/>
      <c r="E6" s="23"/>
    </row>
    <row r="7" spans="1:8" x14ac:dyDescent="0.3">
      <c r="A7" s="9" t="s">
        <v>405</v>
      </c>
      <c r="B7" s="9" t="s">
        <v>124</v>
      </c>
      <c r="C7" s="28">
        <f>IF(Calculator!B7="Wheat",Calculator!B15,IF(Calculator!B20="Wheat",Calculator!B28,8.9))</f>
        <v>8.9</v>
      </c>
      <c r="D7" s="29">
        <f>IF(Calculator!B7="Wheat",Calculator!B11,IF(Calculator!B20="Wheat",Calculator!B24,70))</f>
        <v>70</v>
      </c>
      <c r="E7" s="22">
        <f>ROUND(C7*D7,2)</f>
        <v>623</v>
      </c>
      <c r="F7" s="11">
        <v>0</v>
      </c>
      <c r="G7" s="22">
        <f>ROUND(E7*F7,2)</f>
        <v>0</v>
      </c>
      <c r="H7" s="22">
        <f>ROUND(E7-G7,2)</f>
        <v>623</v>
      </c>
    </row>
    <row r="8" spans="1:8" x14ac:dyDescent="0.3">
      <c r="A8" s="7" t="s">
        <v>11</v>
      </c>
      <c r="C8" s="23"/>
      <c r="E8" s="23">
        <f>SUM(E7:E7)</f>
        <v>623</v>
      </c>
      <c r="G8" s="12">
        <f>SUM(G7:G7)</f>
        <v>0</v>
      </c>
      <c r="H8" s="12">
        <f>ROUND(E8-G8,2)</f>
        <v>623</v>
      </c>
    </row>
    <row r="9" spans="1:8" x14ac:dyDescent="0.3">
      <c r="A9" t="s">
        <v>12</v>
      </c>
      <c r="C9" s="23"/>
      <c r="E9" s="23"/>
    </row>
    <row r="10" spans="1:8" x14ac:dyDescent="0.3">
      <c r="A10" s="7" t="s">
        <v>13</v>
      </c>
      <c r="C10" s="23"/>
      <c r="E10" s="23"/>
    </row>
    <row r="11" spans="1:8" x14ac:dyDescent="0.3">
      <c r="A11" s="13" t="s">
        <v>14</v>
      </c>
      <c r="C11" s="23"/>
      <c r="E11" s="23"/>
    </row>
    <row r="12" spans="1:8" x14ac:dyDescent="0.3">
      <c r="A12" s="14" t="s">
        <v>15</v>
      </c>
      <c r="B12" s="14" t="s">
        <v>16</v>
      </c>
      <c r="C12" s="15">
        <v>8.11</v>
      </c>
      <c r="D12" s="14">
        <v>2</v>
      </c>
      <c r="E12" s="23">
        <f>ROUND(C12*D12,2)</f>
        <v>16.22</v>
      </c>
      <c r="F12" s="16">
        <v>0</v>
      </c>
      <c r="G12" s="23">
        <f>ROUND(E12*F12,2)</f>
        <v>0</v>
      </c>
      <c r="H12" s="23">
        <f>ROUND(E12-G12,2)</f>
        <v>16.22</v>
      </c>
    </row>
    <row r="13" spans="1:8" x14ac:dyDescent="0.3">
      <c r="A13" s="14" t="s">
        <v>57</v>
      </c>
      <c r="B13" s="14" t="s">
        <v>16</v>
      </c>
      <c r="C13" s="15">
        <v>6.87</v>
      </c>
      <c r="D13" s="14">
        <v>1</v>
      </c>
      <c r="E13" s="23">
        <f>ROUND(C13*D13,2)</f>
        <v>6.87</v>
      </c>
      <c r="F13" s="16">
        <v>0</v>
      </c>
      <c r="G13" s="23">
        <f>ROUND(E13*F13,2)</f>
        <v>0</v>
      </c>
      <c r="H13" s="23">
        <f>ROUND(E13-G13,2)</f>
        <v>6.87</v>
      </c>
    </row>
    <row r="14" spans="1:8" x14ac:dyDescent="0.3">
      <c r="A14" s="13" t="s">
        <v>20</v>
      </c>
      <c r="C14" s="23"/>
      <c r="E14" s="23"/>
    </row>
    <row r="15" spans="1:8" x14ac:dyDescent="0.3">
      <c r="A15" s="14" t="s">
        <v>154</v>
      </c>
      <c r="B15" s="14" t="s">
        <v>21</v>
      </c>
      <c r="C15" s="15">
        <v>47.21</v>
      </c>
      <c r="D15" s="14">
        <v>1</v>
      </c>
      <c r="E15" s="23">
        <f>ROUND(C15*D15,2)</f>
        <v>47.21</v>
      </c>
      <c r="F15" s="16">
        <v>0</v>
      </c>
      <c r="G15" s="23">
        <f>ROUND(E15*F15,2)</f>
        <v>0</v>
      </c>
      <c r="H15" s="23">
        <f>ROUND(E15-G15,2)</f>
        <v>47.21</v>
      </c>
    </row>
    <row r="16" spans="1:8" x14ac:dyDescent="0.3">
      <c r="A16" s="14" t="s">
        <v>22</v>
      </c>
      <c r="B16" s="14" t="s">
        <v>21</v>
      </c>
      <c r="C16" s="15">
        <v>36.200000000000003</v>
      </c>
      <c r="D16" s="14">
        <v>0.75</v>
      </c>
      <c r="E16" s="23">
        <f>ROUND(C16*D16,2)</f>
        <v>27.15</v>
      </c>
      <c r="F16" s="16">
        <v>0</v>
      </c>
      <c r="G16" s="23">
        <f>ROUND(E16*F16,2)</f>
        <v>0</v>
      </c>
      <c r="H16" s="23">
        <f>ROUND(E16-G16,2)</f>
        <v>27.15</v>
      </c>
    </row>
    <row r="17" spans="1:8" x14ac:dyDescent="0.3">
      <c r="A17" s="14" t="s">
        <v>407</v>
      </c>
      <c r="B17" s="14" t="s">
        <v>21</v>
      </c>
      <c r="C17" s="15">
        <v>38</v>
      </c>
      <c r="D17" s="14">
        <v>3.048</v>
      </c>
      <c r="E17" s="23">
        <f>ROUND(C17*D17,2)</f>
        <v>115.82</v>
      </c>
      <c r="F17" s="16">
        <v>0</v>
      </c>
      <c r="G17" s="23">
        <f>ROUND(E17*F17,2)</f>
        <v>0</v>
      </c>
      <c r="H17" s="23">
        <f>ROUND(E17-G17,2)</f>
        <v>115.82</v>
      </c>
    </row>
    <row r="18" spans="1:8" x14ac:dyDescent="0.3">
      <c r="A18" s="13" t="s">
        <v>23</v>
      </c>
      <c r="C18" s="23"/>
      <c r="E18" s="23"/>
    </row>
    <row r="19" spans="1:8" x14ac:dyDescent="0.3">
      <c r="A19" s="14" t="s">
        <v>324</v>
      </c>
      <c r="B19" s="14" t="s">
        <v>18</v>
      </c>
      <c r="C19" s="15">
        <v>7.63</v>
      </c>
      <c r="D19" s="14">
        <v>4.5</v>
      </c>
      <c r="E19" s="23">
        <f>ROUND(C19*D19,2)</f>
        <v>34.340000000000003</v>
      </c>
      <c r="F19" s="16">
        <v>0</v>
      </c>
      <c r="G19" s="23">
        <f>ROUND(E19*F19,2)</f>
        <v>0</v>
      </c>
      <c r="H19" s="23">
        <f>ROUND(E19-G19,2)</f>
        <v>34.340000000000003</v>
      </c>
    </row>
    <row r="20" spans="1:8" x14ac:dyDescent="0.3">
      <c r="A20" s="14" t="s">
        <v>436</v>
      </c>
      <c r="B20" s="14" t="s">
        <v>18</v>
      </c>
      <c r="C20" s="15">
        <v>1.78</v>
      </c>
      <c r="D20" s="14">
        <v>13.7</v>
      </c>
      <c r="E20" s="23">
        <f>ROUND(C20*D20,2)</f>
        <v>24.39</v>
      </c>
      <c r="F20" s="16">
        <v>0</v>
      </c>
      <c r="G20" s="23">
        <f>ROUND(E20*F20,2)</f>
        <v>0</v>
      </c>
      <c r="H20" s="23">
        <f>ROUND(E20-G20,2)</f>
        <v>24.39</v>
      </c>
    </row>
    <row r="21" spans="1:8" x14ac:dyDescent="0.3">
      <c r="A21" s="13" t="s">
        <v>24</v>
      </c>
      <c r="C21" s="23"/>
      <c r="E21" s="23"/>
    </row>
    <row r="22" spans="1:8" x14ac:dyDescent="0.3">
      <c r="A22" s="14" t="s">
        <v>408</v>
      </c>
      <c r="B22" s="14" t="s">
        <v>18</v>
      </c>
      <c r="C22" s="15">
        <v>2.25</v>
      </c>
      <c r="D22" s="14">
        <v>10</v>
      </c>
      <c r="E22" s="23">
        <f>ROUND(C22*D22,2)</f>
        <v>22.5</v>
      </c>
      <c r="F22" s="16">
        <v>0</v>
      </c>
      <c r="G22" s="23">
        <f>ROUND(E22*F22,2)</f>
        <v>0</v>
      </c>
      <c r="H22" s="23">
        <f>ROUND(E22-G22,2)</f>
        <v>22.5</v>
      </c>
    </row>
    <row r="23" spans="1:8" x14ac:dyDescent="0.3">
      <c r="A23" s="14" t="s">
        <v>409</v>
      </c>
      <c r="B23" s="14" t="s">
        <v>18</v>
      </c>
      <c r="C23" s="15">
        <v>11</v>
      </c>
      <c r="D23" s="14">
        <v>0.75</v>
      </c>
      <c r="E23" s="23">
        <f>ROUND(C23*D23,2)</f>
        <v>8.25</v>
      </c>
      <c r="F23" s="16">
        <v>0</v>
      </c>
      <c r="G23" s="23">
        <f>ROUND(E23*F23,2)</f>
        <v>0</v>
      </c>
      <c r="H23" s="23">
        <f>ROUND(E23-G23,2)</f>
        <v>8.25</v>
      </c>
    </row>
    <row r="24" spans="1:8" x14ac:dyDescent="0.3">
      <c r="A24" s="14" t="s">
        <v>410</v>
      </c>
      <c r="B24" s="14" t="s">
        <v>18</v>
      </c>
      <c r="C24" s="15">
        <v>1.71</v>
      </c>
      <c r="D24" s="14">
        <v>16.399999999999999</v>
      </c>
      <c r="E24" s="23">
        <f>ROUND(C24*D24,2)</f>
        <v>28.04</v>
      </c>
      <c r="F24" s="16">
        <v>0</v>
      </c>
      <c r="G24" s="23">
        <f>ROUND(E24*F24,2)</f>
        <v>0</v>
      </c>
      <c r="H24" s="23">
        <f>ROUND(E24-G24,2)</f>
        <v>28.04</v>
      </c>
    </row>
    <row r="25" spans="1:8" x14ac:dyDescent="0.3">
      <c r="A25" s="13" t="s">
        <v>33</v>
      </c>
      <c r="C25" s="23"/>
      <c r="E25" s="23"/>
    </row>
    <row r="26" spans="1:8" x14ac:dyDescent="0.3">
      <c r="A26" s="14" t="s">
        <v>411</v>
      </c>
      <c r="B26" s="14" t="s">
        <v>29</v>
      </c>
      <c r="C26" s="15">
        <v>0.34</v>
      </c>
      <c r="D26" s="14">
        <v>90</v>
      </c>
      <c r="E26" s="23">
        <f>ROUND(C26*D26,2)</f>
        <v>30.6</v>
      </c>
      <c r="F26" s="16">
        <v>0</v>
      </c>
      <c r="G26" s="23">
        <f>ROUND(E26*F26,2)</f>
        <v>0</v>
      </c>
      <c r="H26" s="23">
        <f>ROUND(E26-G26,2)</f>
        <v>30.6</v>
      </c>
    </row>
    <row r="27" spans="1:8" x14ac:dyDescent="0.3">
      <c r="A27" s="13" t="s">
        <v>61</v>
      </c>
      <c r="C27" s="23"/>
      <c r="E27" s="23"/>
    </row>
    <row r="28" spans="1:8" x14ac:dyDescent="0.3">
      <c r="A28" s="14" t="s">
        <v>184</v>
      </c>
      <c r="B28" s="14" t="s">
        <v>21</v>
      </c>
      <c r="C28" s="15">
        <v>8</v>
      </c>
      <c r="D28" s="14">
        <v>3.048</v>
      </c>
      <c r="E28" s="23">
        <f>ROUND(C28*D28,2)</f>
        <v>24.38</v>
      </c>
      <c r="F28" s="16">
        <v>0</v>
      </c>
      <c r="G28" s="23">
        <f>ROUND(E28*F28,2)</f>
        <v>0</v>
      </c>
      <c r="H28" s="23">
        <f>ROUND(E28-G28,2)</f>
        <v>24.38</v>
      </c>
    </row>
    <row r="29" spans="1:8" x14ac:dyDescent="0.3">
      <c r="A29" s="13" t="s">
        <v>131</v>
      </c>
      <c r="C29" s="23"/>
      <c r="E29" s="23"/>
    </row>
    <row r="30" spans="1:8" x14ac:dyDescent="0.3">
      <c r="A30" s="14" t="s">
        <v>412</v>
      </c>
      <c r="B30" s="14" t="s">
        <v>124</v>
      </c>
      <c r="C30" s="15">
        <v>0.26</v>
      </c>
      <c r="D30" s="14">
        <v>70</v>
      </c>
      <c r="E30" s="23">
        <f>ROUND(C30*D30,2)</f>
        <v>18.2</v>
      </c>
      <c r="F30" s="16">
        <v>0</v>
      </c>
      <c r="G30" s="23">
        <f>ROUND(E30*F30,2)</f>
        <v>0</v>
      </c>
      <c r="H30" s="23">
        <f>ROUND(E30-G30,2)</f>
        <v>18.2</v>
      </c>
    </row>
    <row r="31" spans="1:8" x14ac:dyDescent="0.3">
      <c r="A31" s="13" t="s">
        <v>34</v>
      </c>
      <c r="C31" s="23"/>
      <c r="E31" s="23"/>
    </row>
    <row r="32" spans="1:8" x14ac:dyDescent="0.3">
      <c r="A32" s="14" t="s">
        <v>35</v>
      </c>
      <c r="B32" s="14" t="s">
        <v>36</v>
      </c>
      <c r="C32" s="15">
        <v>65</v>
      </c>
      <c r="D32" s="14">
        <v>0.66600000000000004</v>
      </c>
      <c r="E32" s="23">
        <f>ROUND(C32*D32,2)</f>
        <v>43.29</v>
      </c>
      <c r="F32" s="16">
        <v>0</v>
      </c>
      <c r="G32" s="23">
        <f>ROUND(E32*F32,2)</f>
        <v>0</v>
      </c>
      <c r="H32" s="23">
        <f>ROUND(E32-G32,2)</f>
        <v>43.29</v>
      </c>
    </row>
    <row r="33" spans="1:8" x14ac:dyDescent="0.3">
      <c r="A33" s="13" t="s">
        <v>116</v>
      </c>
      <c r="C33" s="23"/>
      <c r="E33" s="23"/>
    </row>
    <row r="34" spans="1:8" x14ac:dyDescent="0.3">
      <c r="A34" s="14" t="s">
        <v>413</v>
      </c>
      <c r="B34" s="14" t="s">
        <v>48</v>
      </c>
      <c r="C34" s="15">
        <v>5.5</v>
      </c>
      <c r="D34" s="14">
        <v>1</v>
      </c>
      <c r="E34" s="23">
        <f>ROUND(C34*D34,2)</f>
        <v>5.5</v>
      </c>
      <c r="F34" s="16">
        <v>0</v>
      </c>
      <c r="G34" s="23">
        <f>ROUND(E34*F34,2)</f>
        <v>0</v>
      </c>
      <c r="H34" s="23">
        <f>ROUND(E34-G34,2)</f>
        <v>5.5</v>
      </c>
    </row>
    <row r="35" spans="1:8" x14ac:dyDescent="0.3">
      <c r="A35" s="13" t="s">
        <v>118</v>
      </c>
      <c r="C35" s="23"/>
      <c r="E35" s="23"/>
    </row>
    <row r="36" spans="1:8" x14ac:dyDescent="0.3">
      <c r="A36" s="14" t="s">
        <v>119</v>
      </c>
      <c r="B36" s="14" t="s">
        <v>48</v>
      </c>
      <c r="C36" s="15">
        <v>10</v>
      </c>
      <c r="D36" s="14">
        <v>0.33300000000000002</v>
      </c>
      <c r="E36" s="23">
        <f>ROUND(C36*D36,2)</f>
        <v>3.33</v>
      </c>
      <c r="F36" s="16">
        <v>0</v>
      </c>
      <c r="G36" s="23">
        <f>ROUND(E36*F36,2)</f>
        <v>0</v>
      </c>
      <c r="H36" s="23">
        <f>ROUND(E36-G36,2)</f>
        <v>3.33</v>
      </c>
    </row>
    <row r="37" spans="1:8" x14ac:dyDescent="0.3">
      <c r="A37" s="13" t="s">
        <v>37</v>
      </c>
      <c r="C37" s="23"/>
      <c r="E37" s="23"/>
    </row>
    <row r="38" spans="1:8" x14ac:dyDescent="0.3">
      <c r="A38" s="14" t="s">
        <v>38</v>
      </c>
      <c r="B38" s="14" t="s">
        <v>39</v>
      </c>
      <c r="C38" s="15">
        <v>17.940000000000001</v>
      </c>
      <c r="D38" s="14">
        <v>0.21299999999999999</v>
      </c>
      <c r="E38" s="23">
        <f>ROUND(C38*D38,2)</f>
        <v>3.82</v>
      </c>
      <c r="F38" s="16">
        <v>0</v>
      </c>
      <c r="G38" s="23">
        <f>ROUND(E38*F38,2)</f>
        <v>0</v>
      </c>
      <c r="H38" s="23">
        <f>ROUND(E38-G38,2)</f>
        <v>3.82</v>
      </c>
    </row>
    <row r="39" spans="1:8" x14ac:dyDescent="0.3">
      <c r="A39" s="14" t="s">
        <v>134</v>
      </c>
      <c r="B39" s="14" t="s">
        <v>39</v>
      </c>
      <c r="C39" s="15">
        <v>17.940000000000001</v>
      </c>
      <c r="D39" s="14">
        <v>0.1022</v>
      </c>
      <c r="E39" s="23">
        <f>ROUND(C39*D39,2)</f>
        <v>1.83</v>
      </c>
      <c r="F39" s="16">
        <v>0</v>
      </c>
      <c r="G39" s="23">
        <f>ROUND(E39*F39,2)</f>
        <v>0</v>
      </c>
      <c r="H39" s="23">
        <f>ROUND(E39-G39,2)</f>
        <v>1.83</v>
      </c>
    </row>
    <row r="40" spans="1:8" x14ac:dyDescent="0.3">
      <c r="A40" s="13" t="s">
        <v>43</v>
      </c>
      <c r="C40" s="23"/>
      <c r="E40" s="23"/>
    </row>
    <row r="41" spans="1:8" x14ac:dyDescent="0.3">
      <c r="A41" s="14" t="s">
        <v>42</v>
      </c>
      <c r="B41" s="14" t="s">
        <v>39</v>
      </c>
      <c r="C41" s="15">
        <v>9.06</v>
      </c>
      <c r="D41" s="14">
        <v>0.105</v>
      </c>
      <c r="E41" s="23">
        <f>ROUND(C41*D41,2)</f>
        <v>0.95</v>
      </c>
      <c r="F41" s="16">
        <v>0</v>
      </c>
      <c r="G41" s="23">
        <f>ROUND(E41*F41,2)</f>
        <v>0</v>
      </c>
      <c r="H41" s="23">
        <f>ROUND(E41-G41,2)</f>
        <v>0.95</v>
      </c>
    </row>
    <row r="42" spans="1:8" x14ac:dyDescent="0.3">
      <c r="A42" s="14" t="s">
        <v>44</v>
      </c>
      <c r="B42" s="14" t="s">
        <v>39</v>
      </c>
      <c r="C42" s="15">
        <v>17.93</v>
      </c>
      <c r="D42" s="14">
        <v>0.25209999999999999</v>
      </c>
      <c r="E42" s="23">
        <f>ROUND(C42*D42,2)</f>
        <v>4.5199999999999996</v>
      </c>
      <c r="F42" s="16">
        <v>0</v>
      </c>
      <c r="G42" s="23">
        <f>ROUND(E42*F42,2)</f>
        <v>0</v>
      </c>
      <c r="H42" s="23">
        <f>ROUND(E42-G42,2)</f>
        <v>4.5199999999999996</v>
      </c>
    </row>
    <row r="43" spans="1:8" x14ac:dyDescent="0.3">
      <c r="A43" s="13" t="s">
        <v>45</v>
      </c>
      <c r="C43" s="23"/>
      <c r="E43" s="23"/>
    </row>
    <row r="44" spans="1:8" x14ac:dyDescent="0.3">
      <c r="A44" s="14" t="s">
        <v>38</v>
      </c>
      <c r="B44" s="14" t="s">
        <v>19</v>
      </c>
      <c r="C44" s="15">
        <v>3.44</v>
      </c>
      <c r="D44" s="14">
        <v>2.4666999999999999</v>
      </c>
      <c r="E44" s="23">
        <f>ROUND(C44*D44,2)</f>
        <v>8.49</v>
      </c>
      <c r="F44" s="16">
        <v>0</v>
      </c>
      <c r="G44" s="23">
        <f>ROUND(E44*F44,2)</f>
        <v>0</v>
      </c>
      <c r="H44" s="23">
        <f>ROUND(E44-G44,2)</f>
        <v>8.49</v>
      </c>
    </row>
    <row r="45" spans="1:8" x14ac:dyDescent="0.3">
      <c r="A45" s="14" t="s">
        <v>134</v>
      </c>
      <c r="B45" s="14" t="s">
        <v>19</v>
      </c>
      <c r="C45" s="15">
        <v>3.44</v>
      </c>
      <c r="D45" s="14">
        <v>1.3935999999999999</v>
      </c>
      <c r="E45" s="23">
        <f>ROUND(C45*D45,2)</f>
        <v>4.79</v>
      </c>
      <c r="F45" s="16">
        <v>0</v>
      </c>
      <c r="G45" s="23">
        <f>ROUND(E45*F45,2)</f>
        <v>0</v>
      </c>
      <c r="H45" s="23">
        <f>ROUND(E45-G45,2)</f>
        <v>4.79</v>
      </c>
    </row>
    <row r="46" spans="1:8" x14ac:dyDescent="0.3">
      <c r="A46" s="13" t="s">
        <v>47</v>
      </c>
      <c r="C46" s="23"/>
      <c r="E46" s="23"/>
    </row>
    <row r="47" spans="1:8" x14ac:dyDescent="0.3">
      <c r="A47" s="14" t="s">
        <v>42</v>
      </c>
      <c r="B47" s="14" t="s">
        <v>48</v>
      </c>
      <c r="C47" s="15">
        <v>5.93</v>
      </c>
      <c r="D47" s="14">
        <v>1</v>
      </c>
      <c r="E47" s="23">
        <f>ROUND(C47*D47,2)</f>
        <v>5.93</v>
      </c>
      <c r="F47" s="16">
        <v>0</v>
      </c>
      <c r="G47" s="23">
        <f>ROUND(E47*F47,2)</f>
        <v>0</v>
      </c>
      <c r="H47" s="23">
        <f t="shared" ref="H47:H52" si="0">ROUND(E47-G47,2)</f>
        <v>5.93</v>
      </c>
    </row>
    <row r="48" spans="1:8" x14ac:dyDescent="0.3">
      <c r="A48" s="14" t="s">
        <v>38</v>
      </c>
      <c r="B48" s="14" t="s">
        <v>48</v>
      </c>
      <c r="C48" s="15">
        <v>2.06</v>
      </c>
      <c r="D48" s="14">
        <v>1</v>
      </c>
      <c r="E48" s="23">
        <f>ROUND(C48*D48,2)</f>
        <v>2.06</v>
      </c>
      <c r="F48" s="16">
        <v>0</v>
      </c>
      <c r="G48" s="23">
        <f>ROUND(E48*F48,2)</f>
        <v>0</v>
      </c>
      <c r="H48" s="23">
        <f t="shared" si="0"/>
        <v>2.06</v>
      </c>
    </row>
    <row r="49" spans="1:8" x14ac:dyDescent="0.3">
      <c r="A49" s="14" t="s">
        <v>134</v>
      </c>
      <c r="B49" s="14" t="s">
        <v>48</v>
      </c>
      <c r="C49" s="15">
        <v>4.93</v>
      </c>
      <c r="D49" s="14">
        <v>1</v>
      </c>
      <c r="E49" s="23">
        <f>ROUND(C49*D49,2)</f>
        <v>4.93</v>
      </c>
      <c r="F49" s="16">
        <v>0</v>
      </c>
      <c r="G49" s="23">
        <f>ROUND(E49*F49,2)</f>
        <v>0</v>
      </c>
      <c r="H49" s="23">
        <f t="shared" si="0"/>
        <v>4.93</v>
      </c>
    </row>
    <row r="50" spans="1:8" x14ac:dyDescent="0.3">
      <c r="A50" s="9" t="s">
        <v>49</v>
      </c>
      <c r="B50" s="9" t="s">
        <v>48</v>
      </c>
      <c r="C50" s="10">
        <v>22.63</v>
      </c>
      <c r="D50" s="9">
        <v>1</v>
      </c>
      <c r="E50" s="22">
        <f>ROUND(C50*D50,2)</f>
        <v>22.63</v>
      </c>
      <c r="F50" s="11">
        <v>0</v>
      </c>
      <c r="G50" s="22">
        <f>ROUND(E50*F50,2)</f>
        <v>0</v>
      </c>
      <c r="H50" s="22">
        <f t="shared" si="0"/>
        <v>22.63</v>
      </c>
    </row>
    <row r="51" spans="1:8" x14ac:dyDescent="0.3">
      <c r="A51" s="7" t="s">
        <v>50</v>
      </c>
      <c r="C51" s="23"/>
      <c r="E51" s="23">
        <f>SUM(E12:E50)</f>
        <v>516.04000000000008</v>
      </c>
      <c r="G51" s="12">
        <f>SUM(G12:G50)</f>
        <v>0</v>
      </c>
      <c r="H51" s="12">
        <f t="shared" si="0"/>
        <v>516.04</v>
      </c>
    </row>
    <row r="52" spans="1:8" x14ac:dyDescent="0.3">
      <c r="A52" s="7" t="s">
        <v>51</v>
      </c>
      <c r="C52" s="23"/>
      <c r="E52" s="23">
        <f>+E8-E51</f>
        <v>106.95999999999992</v>
      </c>
      <c r="G52" s="12">
        <f>+G8-G51</f>
        <v>0</v>
      </c>
      <c r="H52" s="12">
        <f t="shared" si="0"/>
        <v>106.96</v>
      </c>
    </row>
    <row r="53" spans="1:8" x14ac:dyDescent="0.3">
      <c r="A53" t="s">
        <v>12</v>
      </c>
      <c r="C53" s="23"/>
      <c r="E53" s="23"/>
    </row>
    <row r="54" spans="1:8" x14ac:dyDescent="0.3">
      <c r="A54" s="7" t="s">
        <v>52</v>
      </c>
      <c r="C54" s="23"/>
      <c r="E54" s="23"/>
    </row>
    <row r="55" spans="1:8" x14ac:dyDescent="0.3">
      <c r="A55" s="14" t="s">
        <v>42</v>
      </c>
      <c r="B55" s="14" t="s">
        <v>48</v>
      </c>
      <c r="C55" s="15">
        <v>16.18</v>
      </c>
      <c r="D55" s="14">
        <v>1</v>
      </c>
      <c r="E55" s="23">
        <f>ROUND(C55*D55,2)</f>
        <v>16.18</v>
      </c>
      <c r="F55" s="16">
        <v>0</v>
      </c>
      <c r="G55" s="23">
        <f>ROUND(E55*F55,2)</f>
        <v>0</v>
      </c>
      <c r="H55" s="23">
        <f t="shared" ref="H55:H60" si="1">ROUND(E55-G55,2)</f>
        <v>16.18</v>
      </c>
    </row>
    <row r="56" spans="1:8" x14ac:dyDescent="0.3">
      <c r="A56" s="14" t="s">
        <v>38</v>
      </c>
      <c r="B56" s="14" t="s">
        <v>48</v>
      </c>
      <c r="C56" s="15">
        <v>15.89</v>
      </c>
      <c r="D56" s="14">
        <v>1</v>
      </c>
      <c r="E56" s="23">
        <f>ROUND(C56*D56,2)</f>
        <v>15.89</v>
      </c>
      <c r="F56" s="16">
        <v>0</v>
      </c>
      <c r="G56" s="23">
        <f>ROUND(E56*F56,2)</f>
        <v>0</v>
      </c>
      <c r="H56" s="23">
        <f t="shared" si="1"/>
        <v>15.89</v>
      </c>
    </row>
    <row r="57" spans="1:8" x14ac:dyDescent="0.3">
      <c r="A57" s="9" t="s">
        <v>134</v>
      </c>
      <c r="B57" s="9" t="s">
        <v>48</v>
      </c>
      <c r="C57" s="10">
        <v>23.59</v>
      </c>
      <c r="D57" s="9">
        <v>1</v>
      </c>
      <c r="E57" s="22">
        <f>ROUND(C57*D57,2)</f>
        <v>23.59</v>
      </c>
      <c r="F57" s="11">
        <v>0</v>
      </c>
      <c r="G57" s="22">
        <f>ROUND(E57*F57,2)</f>
        <v>0</v>
      </c>
      <c r="H57" s="22">
        <f t="shared" si="1"/>
        <v>23.59</v>
      </c>
    </row>
    <row r="58" spans="1:8" x14ac:dyDescent="0.3">
      <c r="A58" s="7" t="s">
        <v>53</v>
      </c>
      <c r="C58" s="23"/>
      <c r="E58" s="23">
        <f>SUM(E55:E57)</f>
        <v>55.66</v>
      </c>
      <c r="G58" s="12">
        <f>SUM(G55:G57)</f>
        <v>0</v>
      </c>
      <c r="H58" s="12">
        <f t="shared" si="1"/>
        <v>55.66</v>
      </c>
    </row>
    <row r="59" spans="1:8" x14ac:dyDescent="0.3">
      <c r="A59" s="7" t="s">
        <v>54</v>
      </c>
      <c r="C59" s="23"/>
      <c r="E59" s="23">
        <f>+E51+E58</f>
        <v>571.70000000000005</v>
      </c>
      <c r="G59" s="12">
        <f>+G51+G58</f>
        <v>0</v>
      </c>
      <c r="H59" s="12">
        <f t="shared" si="1"/>
        <v>571.70000000000005</v>
      </c>
    </row>
    <row r="60" spans="1:8" x14ac:dyDescent="0.3">
      <c r="A60" s="7" t="s">
        <v>55</v>
      </c>
      <c r="C60" s="23"/>
      <c r="E60" s="23">
        <f>+E8-E59</f>
        <v>51.299999999999955</v>
      </c>
      <c r="G60" s="12">
        <f>+G8-G59</f>
        <v>0</v>
      </c>
      <c r="H60" s="12">
        <f t="shared" si="1"/>
        <v>51.3</v>
      </c>
    </row>
    <row r="61" spans="1:8" x14ac:dyDescent="0.3">
      <c r="A61" t="s">
        <v>120</v>
      </c>
      <c r="C61" s="23"/>
      <c r="E61" s="23"/>
    </row>
    <row r="62" spans="1:8" x14ac:dyDescent="0.3">
      <c r="A62" t="s">
        <v>425</v>
      </c>
      <c r="C62" s="23"/>
      <c r="E62" s="23"/>
    </row>
    <row r="63" spans="1:8" x14ac:dyDescent="0.3">
      <c r="A63" t="s">
        <v>120</v>
      </c>
      <c r="C63" s="23"/>
      <c r="E63" s="23"/>
    </row>
    <row r="64" spans="1:8" x14ac:dyDescent="0.3">
      <c r="A64" t="s">
        <v>415</v>
      </c>
      <c r="C64" s="23"/>
      <c r="E64" s="23"/>
    </row>
    <row r="65" spans="1:5" x14ac:dyDescent="0.3">
      <c r="C65" s="23"/>
      <c r="E65" s="23"/>
    </row>
    <row r="66" spans="1:5" x14ac:dyDescent="0.3">
      <c r="A66" s="7" t="s">
        <v>121</v>
      </c>
      <c r="C66" s="23"/>
      <c r="E66" s="23"/>
    </row>
    <row r="67" spans="1:5" x14ac:dyDescent="0.3">
      <c r="A67" s="7" t="s">
        <v>122</v>
      </c>
      <c r="C67" s="23"/>
      <c r="E67" s="23"/>
    </row>
    <row r="98" spans="1:8" x14ac:dyDescent="0.3">
      <c r="A98" t="str" cm="1">
        <f t="array" aca="1" ref="A98" ca="1">MID(CELL("filename",A1),FIND("]",CELL("filename",A1))+1,256)</f>
        <v>wheat</v>
      </c>
    </row>
    <row r="99" spans="1:8" x14ac:dyDescent="0.3">
      <c r="A99" s="7" t="s">
        <v>50</v>
      </c>
      <c r="E99" s="25">
        <f>VLOOKUP(A99,$A$1:$H$98,5,FALSE)</f>
        <v>516.04000000000008</v>
      </c>
    </row>
    <row r="100" spans="1:8" x14ac:dyDescent="0.3">
      <c r="A100" s="7" t="s">
        <v>293</v>
      </c>
      <c r="E100" s="25">
        <f>VLOOKUP(A100,$A$1:$H$98,5,FALSE)</f>
        <v>55.66</v>
      </c>
    </row>
    <row r="101" spans="1:8" x14ac:dyDescent="0.3">
      <c r="A101" s="7" t="s">
        <v>294</v>
      </c>
      <c r="E101" s="25">
        <f t="shared" ref="E101:E102" si="2">VLOOKUP(A101,$A$1:$H$98,5,FALSE)</f>
        <v>571.70000000000005</v>
      </c>
    </row>
    <row r="102" spans="1:8" x14ac:dyDescent="0.3">
      <c r="A102" s="7" t="s">
        <v>55</v>
      </c>
      <c r="E102" s="25">
        <f t="shared" si="2"/>
        <v>51.299999999999955</v>
      </c>
    </row>
    <row r="104" spans="1:8" x14ac:dyDescent="0.3">
      <c r="A104" s="21" t="s">
        <v>255</v>
      </c>
    </row>
    <row r="105" spans="1:8" x14ac:dyDescent="0.3">
      <c r="A105" s="25">
        <f>E102</f>
        <v>51.299999999999955</v>
      </c>
      <c r="B105" s="25">
        <f ca="1">C105-Calculator!$B$16</f>
        <v>7.9999999999999991</v>
      </c>
      <c r="C105" s="25">
        <f ca="1">D105-Calculator!$B$16</f>
        <v>8.2999999999999989</v>
      </c>
      <c r="D105" s="25">
        <f ca="1">E105-Calculator!$B$16</f>
        <v>8.6</v>
      </c>
      <c r="E105" s="25" cm="1">
        <f t="array" aca="1" ref="E105" ca="1">IF(MID(CELL("filename",A1),FIND("]",CELL("filename",A1))+1,256)=Calculator!AR2,Calculator!B15,C7)</f>
        <v>8.9</v>
      </c>
      <c r="F105" s="25">
        <f ca="1">E105+Calculator!$B$16</f>
        <v>9.2000000000000011</v>
      </c>
      <c r="G105" s="25">
        <f ca="1">F105+Calculator!$B$16</f>
        <v>9.5000000000000018</v>
      </c>
      <c r="H105" s="25">
        <f ca="1">G105+Calculator!$B$16</f>
        <v>9.8000000000000025</v>
      </c>
    </row>
    <row r="106" spans="1:8" x14ac:dyDescent="0.3">
      <c r="A106">
        <f ca="1">A107-Calculator!$B$12</f>
        <v>55</v>
      </c>
      <c r="B106">
        <f t="dataTable" ref="B106:H112" dt2D="1" dtr="1" r1="C7" r2="D7" ca="1"/>
        <v>-131.70000000000005</v>
      </c>
      <c r="C106">
        <v>-164.70000000000005</v>
      </c>
      <c r="D106">
        <v>-181.20000000000005</v>
      </c>
      <c r="E106">
        <v>-181.20000000000005</v>
      </c>
      <c r="F106">
        <v>-164.70000000000005</v>
      </c>
      <c r="G106">
        <v>-131.70000000000005</v>
      </c>
      <c r="H106">
        <v>-82.200000000000045</v>
      </c>
    </row>
    <row r="107" spans="1:8" x14ac:dyDescent="0.3">
      <c r="A107">
        <f ca="1">A108-Calculator!$B$12</f>
        <v>60</v>
      </c>
      <c r="B107">
        <v>-211.70000000000005</v>
      </c>
      <c r="C107">
        <v>-238.70000000000005</v>
      </c>
      <c r="D107">
        <v>-252.20000000000005</v>
      </c>
      <c r="E107">
        <v>-252.20000000000005</v>
      </c>
      <c r="F107">
        <v>-238.70000000000005</v>
      </c>
      <c r="G107">
        <v>-211.70000000000005</v>
      </c>
      <c r="H107">
        <v>-171.20000000000005</v>
      </c>
    </row>
    <row r="108" spans="1:8" x14ac:dyDescent="0.3">
      <c r="A108">
        <f ca="1">A109-Calculator!$B$12</f>
        <v>65</v>
      </c>
      <c r="B108">
        <v>-251.70000000000005</v>
      </c>
      <c r="C108">
        <v>-275.70000000000005</v>
      </c>
      <c r="D108">
        <v>-287.70000000000005</v>
      </c>
      <c r="E108">
        <v>-287.70000000000005</v>
      </c>
      <c r="F108">
        <v>-275.70000000000005</v>
      </c>
      <c r="G108">
        <v>-251.70000000000005</v>
      </c>
      <c r="H108">
        <v>-215.70000000000005</v>
      </c>
    </row>
    <row r="109" spans="1:8" x14ac:dyDescent="0.3">
      <c r="A109" cm="1">
        <f t="array" aca="1" ref="A109" ca="1">IF(MID(CELL("filename",A1),FIND("]",CELL("filename",A1))+1,256)=Calculator!AR2,Calculator!B11,D7)</f>
        <v>70</v>
      </c>
      <c r="B109">
        <v>-251.70000000000005</v>
      </c>
      <c r="C109">
        <v>-275.70000000000005</v>
      </c>
      <c r="D109">
        <v>-287.70000000000005</v>
      </c>
      <c r="E109">
        <v>-287.70000000000005</v>
      </c>
      <c r="F109">
        <v>-275.70000000000005</v>
      </c>
      <c r="G109">
        <v>-251.70000000000005</v>
      </c>
      <c r="H109">
        <v>-215.70000000000005</v>
      </c>
    </row>
    <row r="110" spans="1:8" x14ac:dyDescent="0.3">
      <c r="A110">
        <f ca="1">A109+Calculator!$B$12</f>
        <v>75</v>
      </c>
      <c r="B110">
        <v>-211.70000000000005</v>
      </c>
      <c r="C110">
        <v>-238.70000000000005</v>
      </c>
      <c r="D110">
        <v>-252.20000000000005</v>
      </c>
      <c r="E110">
        <v>-252.20000000000005</v>
      </c>
      <c r="F110">
        <v>-238.70000000000005</v>
      </c>
      <c r="G110">
        <v>-211.70000000000005</v>
      </c>
      <c r="H110">
        <v>-171.20000000000005</v>
      </c>
    </row>
    <row r="111" spans="1:8" x14ac:dyDescent="0.3">
      <c r="A111">
        <f ca="1">A110+Calculator!$B$12</f>
        <v>80</v>
      </c>
      <c r="B111">
        <v>-131.70000000000005</v>
      </c>
      <c r="C111">
        <v>-164.70000000000005</v>
      </c>
      <c r="D111">
        <v>-181.20000000000005</v>
      </c>
      <c r="E111">
        <v>-181.20000000000005</v>
      </c>
      <c r="F111">
        <v>-164.70000000000005</v>
      </c>
      <c r="G111">
        <v>-131.70000000000005</v>
      </c>
      <c r="H111">
        <v>-82.200000000000045</v>
      </c>
    </row>
    <row r="112" spans="1:8" x14ac:dyDescent="0.3">
      <c r="A112">
        <f ca="1">A111+Calculator!$B$12</f>
        <v>85</v>
      </c>
      <c r="B112">
        <v>-11.700000000000045</v>
      </c>
      <c r="C112">
        <v>-53.700000000000045</v>
      </c>
      <c r="D112">
        <v>-74.700000000000045</v>
      </c>
      <c r="E112">
        <v>-74.700000000000045</v>
      </c>
      <c r="F112">
        <v>-53.700000000000045</v>
      </c>
      <c r="G112">
        <v>-11.700000000000045</v>
      </c>
      <c r="H112">
        <v>51.299999999999955</v>
      </c>
    </row>
    <row r="115" spans="1:8" x14ac:dyDescent="0.3">
      <c r="A115" s="21" t="s">
        <v>256</v>
      </c>
    </row>
    <row r="116" spans="1:8" x14ac:dyDescent="0.3">
      <c r="A116" s="25">
        <f>E102</f>
        <v>51.299999999999955</v>
      </c>
      <c r="B116" s="25">
        <f ca="1">C116-Calculator!$B$29</f>
        <v>8.6000000000000014</v>
      </c>
      <c r="C116" s="25">
        <f ca="1">D116-Calculator!$B$29</f>
        <v>8.7000000000000011</v>
      </c>
      <c r="D116" s="25">
        <f ca="1">E116-Calculator!$B$29</f>
        <v>8.8000000000000007</v>
      </c>
      <c r="E116" s="25" cm="1">
        <f t="array" aca="1" ref="E116" ca="1">IF(MID(CELL("filename",A1),FIND("]",CELL("filename",A1))+1,256)=Calculator!AS2,Calculator!B28,C7)</f>
        <v>8.9</v>
      </c>
      <c r="F116" s="25">
        <f ca="1">E116+Calculator!$B$29</f>
        <v>9</v>
      </c>
      <c r="G116" s="25">
        <f ca="1">F116+Calculator!$B$29</f>
        <v>9.1</v>
      </c>
      <c r="H116" s="25">
        <f ca="1">G116+Calculator!$B$29</f>
        <v>9.1999999999999993</v>
      </c>
    </row>
    <row r="117" spans="1:8" x14ac:dyDescent="0.3">
      <c r="A117">
        <f ca="1">A118-Calculator!$B$25</f>
        <v>55</v>
      </c>
      <c r="B117">
        <f t="dataTable" ref="B117:H123" dt2D="1" dtr="1" r1="C7" r2="D7" ca="1"/>
        <v>-98.700000000000045</v>
      </c>
      <c r="C117">
        <v>-109.70000000000005</v>
      </c>
      <c r="D117">
        <v>-115.20000000000005</v>
      </c>
      <c r="E117">
        <v>-115.20000000000005</v>
      </c>
      <c r="F117">
        <v>-109.70000000000005</v>
      </c>
      <c r="G117">
        <v>-98.700000000000045</v>
      </c>
      <c r="H117">
        <v>-82.200000000000045</v>
      </c>
    </row>
    <row r="118" spans="1:8" x14ac:dyDescent="0.3">
      <c r="A118">
        <f ca="1">A119-Calculator!$B$25</f>
        <v>60</v>
      </c>
      <c r="B118">
        <v>-184.70000000000005</v>
      </c>
      <c r="C118">
        <v>-193.70000000000005</v>
      </c>
      <c r="D118">
        <v>-198.20000000000005</v>
      </c>
      <c r="E118">
        <v>-198.20000000000005</v>
      </c>
      <c r="F118">
        <v>-193.70000000000005</v>
      </c>
      <c r="G118">
        <v>-184.70000000000005</v>
      </c>
      <c r="H118">
        <v>-171.20000000000005</v>
      </c>
    </row>
    <row r="119" spans="1:8" x14ac:dyDescent="0.3">
      <c r="A119">
        <f ca="1">A120-Calculator!$B$25</f>
        <v>65</v>
      </c>
      <c r="B119">
        <v>-227.70000000000005</v>
      </c>
      <c r="C119">
        <v>-235.70000000000005</v>
      </c>
      <c r="D119">
        <v>-239.70000000000005</v>
      </c>
      <c r="E119">
        <v>-239.70000000000005</v>
      </c>
      <c r="F119">
        <v>-235.70000000000005</v>
      </c>
      <c r="G119">
        <v>-227.70000000000005</v>
      </c>
      <c r="H119">
        <v>-215.70000000000005</v>
      </c>
    </row>
    <row r="120" spans="1:8" x14ac:dyDescent="0.3">
      <c r="A120" cm="1">
        <f t="array" aca="1" ref="A120" ca="1">IF(MID(CELL("filename",A1),FIND("]",CELL("filename",A1))+1,256)=Calculator!AS2,Calculator!B24,D7)</f>
        <v>70</v>
      </c>
      <c r="B120">
        <v>-227.70000000000005</v>
      </c>
      <c r="C120">
        <v>-235.70000000000005</v>
      </c>
      <c r="D120">
        <v>-239.70000000000005</v>
      </c>
      <c r="E120">
        <v>-239.70000000000005</v>
      </c>
      <c r="F120">
        <v>-235.70000000000005</v>
      </c>
      <c r="G120">
        <v>-227.70000000000005</v>
      </c>
      <c r="H120">
        <v>-215.70000000000005</v>
      </c>
    </row>
    <row r="121" spans="1:8" x14ac:dyDescent="0.3">
      <c r="A121">
        <f ca="1">A120+Calculator!$B$25</f>
        <v>75</v>
      </c>
      <c r="B121">
        <v>-184.70000000000005</v>
      </c>
      <c r="C121">
        <v>-193.70000000000005</v>
      </c>
      <c r="D121">
        <v>-198.20000000000005</v>
      </c>
      <c r="E121">
        <v>-198.20000000000005</v>
      </c>
      <c r="F121">
        <v>-193.70000000000005</v>
      </c>
      <c r="G121">
        <v>-184.70000000000005</v>
      </c>
      <c r="H121">
        <v>-171.20000000000005</v>
      </c>
    </row>
    <row r="122" spans="1:8" x14ac:dyDescent="0.3">
      <c r="A122">
        <f ca="1">A121+Calculator!$B$25</f>
        <v>80</v>
      </c>
      <c r="B122">
        <v>-98.700000000000045</v>
      </c>
      <c r="C122">
        <v>-109.70000000000005</v>
      </c>
      <c r="D122">
        <v>-115.20000000000005</v>
      </c>
      <c r="E122">
        <v>-115.20000000000005</v>
      </c>
      <c r="F122">
        <v>-109.70000000000005</v>
      </c>
      <c r="G122">
        <v>-98.700000000000045</v>
      </c>
      <c r="H122">
        <v>-82.200000000000045</v>
      </c>
    </row>
    <row r="123" spans="1:8" x14ac:dyDescent="0.3">
      <c r="A123">
        <f ca="1">A122+Calculator!$B$25</f>
        <v>85</v>
      </c>
      <c r="B123">
        <v>30.299999999999955</v>
      </c>
      <c r="C123">
        <v>16.299999999999955</v>
      </c>
      <c r="D123">
        <v>9.2999999999999545</v>
      </c>
      <c r="E123">
        <v>9.2999999999999545</v>
      </c>
      <c r="F123">
        <v>16.299999999999955</v>
      </c>
      <c r="G123">
        <v>30.299999999999955</v>
      </c>
      <c r="H123">
        <v>51.299999999999955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6"/>
  <sheetViews>
    <sheetView workbookViewId="0">
      <selection activeCell="E90" sqref="E90"/>
    </sheetView>
  </sheetViews>
  <sheetFormatPr defaultRowHeight="14.4" x14ac:dyDescent="0.3"/>
  <cols>
    <col min="1" max="1" width="28.6640625" customWidth="1"/>
    <col min="3" max="3" width="8.88671875" style="8"/>
    <col min="4" max="4" width="10.6640625" customWidth="1"/>
    <col min="5" max="5" width="13.6640625" style="8" customWidth="1"/>
    <col min="8" max="8" width="10.109375" bestFit="1" customWidth="1"/>
    <col min="257" max="257" width="28.6640625" customWidth="1"/>
    <col min="260" max="260" width="10.6640625" customWidth="1"/>
    <col min="261" max="261" width="13.6640625" customWidth="1"/>
    <col min="513" max="513" width="28.6640625" customWidth="1"/>
    <col min="516" max="516" width="10.6640625" customWidth="1"/>
    <col min="517" max="517" width="13.6640625" customWidth="1"/>
    <col min="769" max="769" width="28.6640625" customWidth="1"/>
    <col min="772" max="772" width="10.6640625" customWidth="1"/>
    <col min="773" max="773" width="13.6640625" customWidth="1"/>
    <col min="1025" max="1025" width="28.6640625" customWidth="1"/>
    <col min="1028" max="1028" width="10.6640625" customWidth="1"/>
    <col min="1029" max="1029" width="13.6640625" customWidth="1"/>
    <col min="1281" max="1281" width="28.6640625" customWidth="1"/>
    <col min="1284" max="1284" width="10.6640625" customWidth="1"/>
    <col min="1285" max="1285" width="13.6640625" customWidth="1"/>
    <col min="1537" max="1537" width="28.6640625" customWidth="1"/>
    <col min="1540" max="1540" width="10.6640625" customWidth="1"/>
    <col min="1541" max="1541" width="13.6640625" customWidth="1"/>
    <col min="1793" max="1793" width="28.6640625" customWidth="1"/>
    <col min="1796" max="1796" width="10.6640625" customWidth="1"/>
    <col min="1797" max="1797" width="13.6640625" customWidth="1"/>
    <col min="2049" max="2049" width="28.6640625" customWidth="1"/>
    <col min="2052" max="2052" width="10.6640625" customWidth="1"/>
    <col min="2053" max="2053" width="13.6640625" customWidth="1"/>
    <col min="2305" max="2305" width="28.6640625" customWidth="1"/>
    <col min="2308" max="2308" width="10.6640625" customWidth="1"/>
    <col min="2309" max="2309" width="13.6640625" customWidth="1"/>
    <col min="2561" max="2561" width="28.6640625" customWidth="1"/>
    <col min="2564" max="2564" width="10.6640625" customWidth="1"/>
    <col min="2565" max="2565" width="13.6640625" customWidth="1"/>
    <col min="2817" max="2817" width="28.6640625" customWidth="1"/>
    <col min="2820" max="2820" width="10.6640625" customWidth="1"/>
    <col min="2821" max="2821" width="13.6640625" customWidth="1"/>
    <col min="3073" max="3073" width="28.6640625" customWidth="1"/>
    <col min="3076" max="3076" width="10.6640625" customWidth="1"/>
    <col min="3077" max="3077" width="13.6640625" customWidth="1"/>
    <col min="3329" max="3329" width="28.6640625" customWidth="1"/>
    <col min="3332" max="3332" width="10.6640625" customWidth="1"/>
    <col min="3333" max="3333" width="13.6640625" customWidth="1"/>
    <col min="3585" max="3585" width="28.6640625" customWidth="1"/>
    <col min="3588" max="3588" width="10.6640625" customWidth="1"/>
    <col min="3589" max="3589" width="13.6640625" customWidth="1"/>
    <col min="3841" max="3841" width="28.6640625" customWidth="1"/>
    <col min="3844" max="3844" width="10.6640625" customWidth="1"/>
    <col min="3845" max="3845" width="13.6640625" customWidth="1"/>
    <col min="4097" max="4097" width="28.6640625" customWidth="1"/>
    <col min="4100" max="4100" width="10.6640625" customWidth="1"/>
    <col min="4101" max="4101" width="13.6640625" customWidth="1"/>
    <col min="4353" max="4353" width="28.6640625" customWidth="1"/>
    <col min="4356" max="4356" width="10.6640625" customWidth="1"/>
    <col min="4357" max="4357" width="13.6640625" customWidth="1"/>
    <col min="4609" max="4609" width="28.6640625" customWidth="1"/>
    <col min="4612" max="4612" width="10.6640625" customWidth="1"/>
    <col min="4613" max="4613" width="13.6640625" customWidth="1"/>
    <col min="4865" max="4865" width="28.6640625" customWidth="1"/>
    <col min="4868" max="4868" width="10.6640625" customWidth="1"/>
    <col min="4869" max="4869" width="13.6640625" customWidth="1"/>
    <col min="5121" max="5121" width="28.6640625" customWidth="1"/>
    <col min="5124" max="5124" width="10.6640625" customWidth="1"/>
    <col min="5125" max="5125" width="13.6640625" customWidth="1"/>
    <col min="5377" max="5377" width="28.6640625" customWidth="1"/>
    <col min="5380" max="5380" width="10.6640625" customWidth="1"/>
    <col min="5381" max="5381" width="13.6640625" customWidth="1"/>
    <col min="5633" max="5633" width="28.6640625" customWidth="1"/>
    <col min="5636" max="5636" width="10.6640625" customWidth="1"/>
    <col min="5637" max="5637" width="13.6640625" customWidth="1"/>
    <col min="5889" max="5889" width="28.6640625" customWidth="1"/>
    <col min="5892" max="5892" width="10.6640625" customWidth="1"/>
    <col min="5893" max="5893" width="13.6640625" customWidth="1"/>
    <col min="6145" max="6145" width="28.6640625" customWidth="1"/>
    <col min="6148" max="6148" width="10.6640625" customWidth="1"/>
    <col min="6149" max="6149" width="13.6640625" customWidth="1"/>
    <col min="6401" max="6401" width="28.6640625" customWidth="1"/>
    <col min="6404" max="6404" width="10.6640625" customWidth="1"/>
    <col min="6405" max="6405" width="13.6640625" customWidth="1"/>
    <col min="6657" max="6657" width="28.6640625" customWidth="1"/>
    <col min="6660" max="6660" width="10.6640625" customWidth="1"/>
    <col min="6661" max="6661" width="13.6640625" customWidth="1"/>
    <col min="6913" max="6913" width="28.6640625" customWidth="1"/>
    <col min="6916" max="6916" width="10.6640625" customWidth="1"/>
    <col min="6917" max="6917" width="13.6640625" customWidth="1"/>
    <col min="7169" max="7169" width="28.6640625" customWidth="1"/>
    <col min="7172" max="7172" width="10.6640625" customWidth="1"/>
    <col min="7173" max="7173" width="13.6640625" customWidth="1"/>
    <col min="7425" max="7425" width="28.6640625" customWidth="1"/>
    <col min="7428" max="7428" width="10.6640625" customWidth="1"/>
    <col min="7429" max="7429" width="13.6640625" customWidth="1"/>
    <col min="7681" max="7681" width="28.6640625" customWidth="1"/>
    <col min="7684" max="7684" width="10.6640625" customWidth="1"/>
    <col min="7685" max="7685" width="13.6640625" customWidth="1"/>
    <col min="7937" max="7937" width="28.6640625" customWidth="1"/>
    <col min="7940" max="7940" width="10.6640625" customWidth="1"/>
    <col min="7941" max="7941" width="13.6640625" customWidth="1"/>
    <col min="8193" max="8193" width="28.6640625" customWidth="1"/>
    <col min="8196" max="8196" width="10.6640625" customWidth="1"/>
    <col min="8197" max="8197" width="13.6640625" customWidth="1"/>
    <col min="8449" max="8449" width="28.6640625" customWidth="1"/>
    <col min="8452" max="8452" width="10.6640625" customWidth="1"/>
    <col min="8453" max="8453" width="13.6640625" customWidth="1"/>
    <col min="8705" max="8705" width="28.6640625" customWidth="1"/>
    <col min="8708" max="8708" width="10.6640625" customWidth="1"/>
    <col min="8709" max="8709" width="13.6640625" customWidth="1"/>
    <col min="8961" max="8961" width="28.6640625" customWidth="1"/>
    <col min="8964" max="8964" width="10.6640625" customWidth="1"/>
    <col min="8965" max="8965" width="13.6640625" customWidth="1"/>
    <col min="9217" max="9217" width="28.6640625" customWidth="1"/>
    <col min="9220" max="9220" width="10.6640625" customWidth="1"/>
    <col min="9221" max="9221" width="13.6640625" customWidth="1"/>
    <col min="9473" max="9473" width="28.6640625" customWidth="1"/>
    <col min="9476" max="9476" width="10.6640625" customWidth="1"/>
    <col min="9477" max="9477" width="13.6640625" customWidth="1"/>
    <col min="9729" max="9729" width="28.6640625" customWidth="1"/>
    <col min="9732" max="9732" width="10.6640625" customWidth="1"/>
    <col min="9733" max="9733" width="13.6640625" customWidth="1"/>
    <col min="9985" max="9985" width="28.6640625" customWidth="1"/>
    <col min="9988" max="9988" width="10.6640625" customWidth="1"/>
    <col min="9989" max="9989" width="13.6640625" customWidth="1"/>
    <col min="10241" max="10241" width="28.6640625" customWidth="1"/>
    <col min="10244" max="10244" width="10.6640625" customWidth="1"/>
    <col min="10245" max="10245" width="13.6640625" customWidth="1"/>
    <col min="10497" max="10497" width="28.6640625" customWidth="1"/>
    <col min="10500" max="10500" width="10.6640625" customWidth="1"/>
    <col min="10501" max="10501" width="13.6640625" customWidth="1"/>
    <col min="10753" max="10753" width="28.6640625" customWidth="1"/>
    <col min="10756" max="10756" width="10.6640625" customWidth="1"/>
    <col min="10757" max="10757" width="13.6640625" customWidth="1"/>
    <col min="11009" max="11009" width="28.6640625" customWidth="1"/>
    <col min="11012" max="11012" width="10.6640625" customWidth="1"/>
    <col min="11013" max="11013" width="13.6640625" customWidth="1"/>
    <col min="11265" max="11265" width="28.6640625" customWidth="1"/>
    <col min="11268" max="11268" width="10.6640625" customWidth="1"/>
    <col min="11269" max="11269" width="13.6640625" customWidth="1"/>
    <col min="11521" max="11521" width="28.6640625" customWidth="1"/>
    <col min="11524" max="11524" width="10.6640625" customWidth="1"/>
    <col min="11525" max="11525" width="13.6640625" customWidth="1"/>
    <col min="11777" max="11777" width="28.6640625" customWidth="1"/>
    <col min="11780" max="11780" width="10.6640625" customWidth="1"/>
    <col min="11781" max="11781" width="13.6640625" customWidth="1"/>
    <col min="12033" max="12033" width="28.6640625" customWidth="1"/>
    <col min="12036" max="12036" width="10.6640625" customWidth="1"/>
    <col min="12037" max="12037" width="13.6640625" customWidth="1"/>
    <col min="12289" max="12289" width="28.6640625" customWidth="1"/>
    <col min="12292" max="12292" width="10.6640625" customWidth="1"/>
    <col min="12293" max="12293" width="13.6640625" customWidth="1"/>
    <col min="12545" max="12545" width="28.6640625" customWidth="1"/>
    <col min="12548" max="12548" width="10.6640625" customWidth="1"/>
    <col min="12549" max="12549" width="13.6640625" customWidth="1"/>
    <col min="12801" max="12801" width="28.6640625" customWidth="1"/>
    <col min="12804" max="12804" width="10.6640625" customWidth="1"/>
    <col min="12805" max="12805" width="13.6640625" customWidth="1"/>
    <col min="13057" max="13057" width="28.6640625" customWidth="1"/>
    <col min="13060" max="13060" width="10.6640625" customWidth="1"/>
    <col min="13061" max="13061" width="13.6640625" customWidth="1"/>
    <col min="13313" max="13313" width="28.6640625" customWidth="1"/>
    <col min="13316" max="13316" width="10.6640625" customWidth="1"/>
    <col min="13317" max="13317" width="13.6640625" customWidth="1"/>
    <col min="13569" max="13569" width="28.6640625" customWidth="1"/>
    <col min="13572" max="13572" width="10.6640625" customWidth="1"/>
    <col min="13573" max="13573" width="13.6640625" customWidth="1"/>
    <col min="13825" max="13825" width="28.6640625" customWidth="1"/>
    <col min="13828" max="13828" width="10.6640625" customWidth="1"/>
    <col min="13829" max="13829" width="13.6640625" customWidth="1"/>
    <col min="14081" max="14081" width="28.6640625" customWidth="1"/>
    <col min="14084" max="14084" width="10.6640625" customWidth="1"/>
    <col min="14085" max="14085" width="13.6640625" customWidth="1"/>
    <col min="14337" max="14337" width="28.6640625" customWidth="1"/>
    <col min="14340" max="14340" width="10.6640625" customWidth="1"/>
    <col min="14341" max="14341" width="13.6640625" customWidth="1"/>
    <col min="14593" max="14593" width="28.6640625" customWidth="1"/>
    <col min="14596" max="14596" width="10.6640625" customWidth="1"/>
    <col min="14597" max="14597" width="13.6640625" customWidth="1"/>
    <col min="14849" max="14849" width="28.6640625" customWidth="1"/>
    <col min="14852" max="14852" width="10.6640625" customWidth="1"/>
    <col min="14853" max="14853" width="13.6640625" customWidth="1"/>
    <col min="15105" max="15105" width="28.6640625" customWidth="1"/>
    <col min="15108" max="15108" width="10.6640625" customWidth="1"/>
    <col min="15109" max="15109" width="13.6640625" customWidth="1"/>
    <col min="15361" max="15361" width="28.6640625" customWidth="1"/>
    <col min="15364" max="15364" width="10.6640625" customWidth="1"/>
    <col min="15365" max="15365" width="13.6640625" customWidth="1"/>
    <col min="15617" max="15617" width="28.6640625" customWidth="1"/>
    <col min="15620" max="15620" width="10.6640625" customWidth="1"/>
    <col min="15621" max="15621" width="13.6640625" customWidth="1"/>
    <col min="15873" max="15873" width="28.6640625" customWidth="1"/>
    <col min="15876" max="15876" width="10.6640625" customWidth="1"/>
    <col min="15877" max="15877" width="13.6640625" customWidth="1"/>
    <col min="16129" max="16129" width="28.6640625" customWidth="1"/>
    <col min="16132" max="16132" width="10.6640625" customWidth="1"/>
    <col min="16133" max="16133" width="13.6640625" customWidth="1"/>
  </cols>
  <sheetData>
    <row r="1" spans="1:8" x14ac:dyDescent="0.3">
      <c r="A1" s="80" t="e">
        <f>#REF!</f>
        <v>#REF!</v>
      </c>
      <c r="B1" s="80"/>
      <c r="C1" s="80"/>
      <c r="D1" s="80"/>
      <c r="E1" s="80"/>
      <c r="F1" s="80"/>
      <c r="G1" s="80"/>
      <c r="H1" s="80"/>
    </row>
    <row r="2" spans="1:8" x14ac:dyDescent="0.3">
      <c r="A2" s="80" t="s">
        <v>63</v>
      </c>
      <c r="B2" s="80"/>
      <c r="C2" s="80"/>
      <c r="D2" s="80"/>
      <c r="E2" s="80"/>
      <c r="F2" s="80"/>
      <c r="G2" s="80"/>
      <c r="H2" s="80"/>
    </row>
    <row r="3" spans="1:8" x14ac:dyDescent="0.3">
      <c r="A3" s="80" t="s">
        <v>92</v>
      </c>
      <c r="B3" s="80"/>
      <c r="C3" s="80"/>
      <c r="D3" s="80"/>
      <c r="E3" s="80"/>
      <c r="F3" s="80"/>
      <c r="G3" s="80"/>
      <c r="H3" s="80"/>
    </row>
    <row r="4" spans="1:8" x14ac:dyDescent="0.3">
      <c r="A4" s="1"/>
      <c r="B4" s="1"/>
      <c r="C4" s="2"/>
      <c r="D4" s="1"/>
      <c r="E4" s="2"/>
      <c r="F4" s="81" t="s">
        <v>0</v>
      </c>
      <c r="G4" s="81"/>
      <c r="H4" s="3" t="s">
        <v>1</v>
      </c>
    </row>
    <row r="5" spans="1:8" x14ac:dyDescent="0.3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3">
      <c r="A6" s="7" t="s">
        <v>9</v>
      </c>
    </row>
    <row r="7" spans="1:8" x14ac:dyDescent="0.3">
      <c r="A7" s="14" t="s">
        <v>64</v>
      </c>
      <c r="B7" s="14" t="s">
        <v>29</v>
      </c>
      <c r="C7" s="15">
        <v>0.76</v>
      </c>
      <c r="D7" s="14">
        <v>1100</v>
      </c>
      <c r="E7" s="8">
        <f>ROUND(C7*D7,2)</f>
        <v>836</v>
      </c>
      <c r="F7" s="16">
        <v>0</v>
      </c>
      <c r="G7" s="8">
        <f>ROUND(E7*F7,2)</f>
        <v>0</v>
      </c>
      <c r="H7" s="8">
        <f>ROUND(E7-G7,2)</f>
        <v>836</v>
      </c>
    </row>
    <row r="8" spans="1:8" x14ac:dyDescent="0.3">
      <c r="A8" s="9" t="s">
        <v>65</v>
      </c>
      <c r="B8" s="9" t="s">
        <v>29</v>
      </c>
      <c r="C8" s="10">
        <v>0.1</v>
      </c>
      <c r="D8" s="9">
        <v>1650</v>
      </c>
      <c r="E8" s="2">
        <f>ROUND(C8*D8,2)</f>
        <v>165</v>
      </c>
      <c r="F8" s="11">
        <v>0</v>
      </c>
      <c r="G8" s="2">
        <f>ROUND(E8*F8,2)</f>
        <v>0</v>
      </c>
      <c r="H8" s="2">
        <f>ROUND(E8-G8,2)</f>
        <v>165</v>
      </c>
    </row>
    <row r="9" spans="1:8" x14ac:dyDescent="0.3">
      <c r="A9" s="7" t="s">
        <v>11</v>
      </c>
      <c r="E9" s="8">
        <f>SUM(E7:E8)</f>
        <v>1001</v>
      </c>
      <c r="G9" s="12">
        <f>SUM(G7:G8)</f>
        <v>0</v>
      </c>
      <c r="H9" s="12">
        <f>ROUND(E9-G9,2)</f>
        <v>1001</v>
      </c>
    </row>
    <row r="10" spans="1:8" x14ac:dyDescent="0.3">
      <c r="A10" t="s">
        <v>12</v>
      </c>
    </row>
    <row r="11" spans="1:8" x14ac:dyDescent="0.3">
      <c r="A11" s="7" t="s">
        <v>13</v>
      </c>
    </row>
    <row r="12" spans="1:8" x14ac:dyDescent="0.3">
      <c r="A12" s="13" t="s">
        <v>14</v>
      </c>
    </row>
    <row r="13" spans="1:8" x14ac:dyDescent="0.3">
      <c r="A13" s="14" t="s">
        <v>15</v>
      </c>
      <c r="B13" s="14" t="s">
        <v>16</v>
      </c>
      <c r="C13" s="15">
        <v>6</v>
      </c>
      <c r="D13" s="14">
        <v>2</v>
      </c>
      <c r="E13" s="8">
        <f>ROUND(C13*D13,2)</f>
        <v>12</v>
      </c>
      <c r="F13" s="16">
        <v>0</v>
      </c>
      <c r="G13" s="8">
        <f>ROUND(E13*F13,2)</f>
        <v>0</v>
      </c>
      <c r="H13" s="8">
        <f>ROUND(E13-G13,2)</f>
        <v>12</v>
      </c>
    </row>
    <row r="14" spans="1:8" x14ac:dyDescent="0.3">
      <c r="A14" s="14" t="s">
        <v>57</v>
      </c>
      <c r="B14" s="14" t="s">
        <v>16</v>
      </c>
      <c r="C14" s="15">
        <v>4.75</v>
      </c>
      <c r="D14" s="14">
        <v>4.75</v>
      </c>
      <c r="E14" s="8">
        <f>ROUND(C14*D14,2)</f>
        <v>22.56</v>
      </c>
      <c r="F14" s="16">
        <v>0</v>
      </c>
      <c r="G14" s="8">
        <f>ROUND(E14*F14,2)</f>
        <v>0</v>
      </c>
      <c r="H14" s="8">
        <f>ROUND(E14-G14,2)</f>
        <v>22.56</v>
      </c>
    </row>
    <row r="15" spans="1:8" x14ac:dyDescent="0.3">
      <c r="A15" s="13" t="s">
        <v>17</v>
      </c>
    </row>
    <row r="16" spans="1:8" x14ac:dyDescent="0.3">
      <c r="A16" s="14" t="s">
        <v>66</v>
      </c>
      <c r="B16" s="14" t="s">
        <v>18</v>
      </c>
      <c r="C16" s="15">
        <v>1.8</v>
      </c>
      <c r="D16" s="14">
        <v>2</v>
      </c>
      <c r="E16" s="8">
        <f>ROUND(C16*D16,2)</f>
        <v>3.6</v>
      </c>
      <c r="F16" s="16">
        <v>0</v>
      </c>
      <c r="G16" s="8">
        <f>ROUND(E16*F16,2)</f>
        <v>0</v>
      </c>
      <c r="H16" s="8">
        <f>ROUND(E16-G16,2)</f>
        <v>3.6</v>
      </c>
    </row>
    <row r="17" spans="1:8" x14ac:dyDescent="0.3">
      <c r="A17" s="14" t="s">
        <v>67</v>
      </c>
      <c r="B17" s="14" t="s">
        <v>26</v>
      </c>
      <c r="C17" s="15">
        <v>3.34</v>
      </c>
      <c r="D17" s="14">
        <v>1.33</v>
      </c>
      <c r="E17" s="8">
        <f>ROUND(C17*D17,2)</f>
        <v>4.4400000000000004</v>
      </c>
      <c r="F17" s="16">
        <v>0</v>
      </c>
      <c r="G17" s="8">
        <f>ROUND(E17*F17,2)</f>
        <v>0</v>
      </c>
      <c r="H17" s="8">
        <f>ROUND(E17-G17,2)</f>
        <v>4.4400000000000004</v>
      </c>
    </row>
    <row r="18" spans="1:8" x14ac:dyDescent="0.3">
      <c r="A18" s="14" t="s">
        <v>68</v>
      </c>
      <c r="B18" s="14" t="s">
        <v>26</v>
      </c>
      <c r="C18" s="15">
        <v>8.42</v>
      </c>
      <c r="D18" s="14">
        <v>0.5</v>
      </c>
      <c r="E18" s="8">
        <f>ROUND(C18*D18,2)</f>
        <v>4.21</v>
      </c>
      <c r="F18" s="16">
        <v>0</v>
      </c>
      <c r="G18" s="8">
        <f>ROUND(E18*F18,2)</f>
        <v>0</v>
      </c>
      <c r="H18" s="8">
        <f>ROUND(E18-G18,2)</f>
        <v>4.21</v>
      </c>
    </row>
    <row r="19" spans="1:8" x14ac:dyDescent="0.3">
      <c r="A19" s="13" t="s">
        <v>69</v>
      </c>
    </row>
    <row r="20" spans="1:8" x14ac:dyDescent="0.3">
      <c r="A20" s="14" t="s">
        <v>70</v>
      </c>
      <c r="B20" s="14" t="s">
        <v>29</v>
      </c>
      <c r="C20" s="15">
        <v>0.11</v>
      </c>
      <c r="D20" s="17">
        <f>D7</f>
        <v>1100</v>
      </c>
      <c r="E20" s="8">
        <f>ROUND(C20*D20,2)</f>
        <v>121</v>
      </c>
      <c r="F20" s="16">
        <v>0</v>
      </c>
      <c r="G20" s="8">
        <f>ROUND(E20*F20,2)</f>
        <v>0</v>
      </c>
      <c r="H20" s="8">
        <f>ROUND(E20-G20,2)</f>
        <v>121</v>
      </c>
    </row>
    <row r="21" spans="1:8" x14ac:dyDescent="0.3">
      <c r="A21" s="13" t="s">
        <v>20</v>
      </c>
    </row>
    <row r="22" spans="1:8" x14ac:dyDescent="0.3">
      <c r="A22" s="14" t="s">
        <v>22</v>
      </c>
      <c r="B22" s="14" t="s">
        <v>21</v>
      </c>
      <c r="C22" s="15">
        <v>25.28</v>
      </c>
      <c r="D22" s="14">
        <v>1.5</v>
      </c>
      <c r="E22" s="8">
        <f>ROUND(C22*D22,2)</f>
        <v>37.92</v>
      </c>
      <c r="F22" s="16">
        <v>0</v>
      </c>
      <c r="G22" s="8">
        <f>ROUND(E22*F22,2)</f>
        <v>0</v>
      </c>
      <c r="H22" s="8">
        <f>ROUND(E22-G22,2)</f>
        <v>37.92</v>
      </c>
    </row>
    <row r="23" spans="1:8" x14ac:dyDescent="0.3">
      <c r="A23" s="14" t="s">
        <v>58</v>
      </c>
      <c r="B23" s="14" t="s">
        <v>21</v>
      </c>
      <c r="C23" s="15">
        <v>18.62</v>
      </c>
      <c r="D23" s="14">
        <v>4.5999999999999996</v>
      </c>
      <c r="E23" s="8">
        <f>ROUND(C23*D23,2)</f>
        <v>85.65</v>
      </c>
      <c r="F23" s="16">
        <v>0</v>
      </c>
      <c r="G23" s="8">
        <f>ROUND(E23*F23,2)</f>
        <v>0</v>
      </c>
      <c r="H23" s="8">
        <f>ROUND(E23-G23,2)</f>
        <v>85.65</v>
      </c>
    </row>
    <row r="24" spans="1:8" x14ac:dyDescent="0.3">
      <c r="A24" s="13" t="s">
        <v>23</v>
      </c>
    </row>
    <row r="25" spans="1:8" x14ac:dyDescent="0.3">
      <c r="A25" s="14" t="s">
        <v>71</v>
      </c>
      <c r="B25" s="14" t="s">
        <v>48</v>
      </c>
      <c r="C25" s="15">
        <v>20</v>
      </c>
      <c r="D25" s="14">
        <v>1</v>
      </c>
      <c r="E25" s="8">
        <f>ROUND(C25*D25,2)</f>
        <v>20</v>
      </c>
      <c r="F25" s="16">
        <v>0</v>
      </c>
      <c r="G25" s="8">
        <f>ROUND(E25*F25,2)</f>
        <v>0</v>
      </c>
      <c r="H25" s="8">
        <f>ROUND(E25-G25,2)</f>
        <v>20</v>
      </c>
    </row>
    <row r="26" spans="1:8" x14ac:dyDescent="0.3">
      <c r="A26" s="13" t="s">
        <v>24</v>
      </c>
    </row>
    <row r="27" spans="1:8" x14ac:dyDescent="0.3">
      <c r="A27" s="14" t="s">
        <v>59</v>
      </c>
      <c r="B27" s="14" t="s">
        <v>26</v>
      </c>
      <c r="C27" s="15">
        <v>10.83</v>
      </c>
      <c r="D27" s="14">
        <v>0.5</v>
      </c>
      <c r="E27" s="8">
        <f t="shared" ref="E27:E34" si="0">ROUND(C27*D27,2)</f>
        <v>5.42</v>
      </c>
      <c r="F27" s="16">
        <v>0</v>
      </c>
      <c r="G27" s="8">
        <f t="shared" ref="G27:G34" si="1">ROUND(E27*F27,2)</f>
        <v>0</v>
      </c>
      <c r="H27" s="8">
        <f t="shared" ref="H27:H34" si="2">ROUND(E27-G27,2)</f>
        <v>5.42</v>
      </c>
    </row>
    <row r="28" spans="1:8" x14ac:dyDescent="0.3">
      <c r="A28" s="14" t="s">
        <v>25</v>
      </c>
      <c r="B28" s="14" t="s">
        <v>18</v>
      </c>
      <c r="C28" s="15">
        <v>0.13</v>
      </c>
      <c r="D28" s="14">
        <v>96</v>
      </c>
      <c r="E28" s="8">
        <f t="shared" si="0"/>
        <v>12.48</v>
      </c>
      <c r="F28" s="16">
        <v>0</v>
      </c>
      <c r="G28" s="8">
        <f t="shared" si="1"/>
        <v>0</v>
      </c>
      <c r="H28" s="8">
        <f t="shared" si="2"/>
        <v>12.48</v>
      </c>
    </row>
    <row r="29" spans="1:8" x14ac:dyDescent="0.3">
      <c r="A29" s="14" t="s">
        <v>72</v>
      </c>
      <c r="B29" s="14" t="s">
        <v>18</v>
      </c>
      <c r="C29" s="15">
        <v>0.25</v>
      </c>
      <c r="D29" s="14">
        <v>32</v>
      </c>
      <c r="E29" s="8">
        <f t="shared" si="0"/>
        <v>8</v>
      </c>
      <c r="F29" s="16">
        <v>0</v>
      </c>
      <c r="G29" s="8">
        <f t="shared" si="1"/>
        <v>0</v>
      </c>
      <c r="H29" s="8">
        <f t="shared" si="2"/>
        <v>8</v>
      </c>
    </row>
    <row r="30" spans="1:8" x14ac:dyDescent="0.3">
      <c r="A30" s="14" t="s">
        <v>73</v>
      </c>
      <c r="B30" s="14" t="s">
        <v>26</v>
      </c>
      <c r="C30" s="15">
        <v>6.12</v>
      </c>
      <c r="D30" s="14">
        <v>2</v>
      </c>
      <c r="E30" s="8">
        <f t="shared" si="0"/>
        <v>12.24</v>
      </c>
      <c r="F30" s="16">
        <v>0</v>
      </c>
      <c r="G30" s="8">
        <f t="shared" si="1"/>
        <v>0</v>
      </c>
      <c r="H30" s="8">
        <f t="shared" si="2"/>
        <v>12.24</v>
      </c>
    </row>
    <row r="31" spans="1:8" x14ac:dyDescent="0.3">
      <c r="A31" s="14" t="s">
        <v>74</v>
      </c>
      <c r="B31" s="14" t="s">
        <v>26</v>
      </c>
      <c r="C31" s="15">
        <v>13.54</v>
      </c>
      <c r="D31" s="14">
        <v>1</v>
      </c>
      <c r="E31" s="8">
        <f t="shared" si="0"/>
        <v>13.54</v>
      </c>
      <c r="F31" s="16">
        <v>0</v>
      </c>
      <c r="G31" s="8">
        <f t="shared" si="1"/>
        <v>0</v>
      </c>
      <c r="H31" s="8">
        <f t="shared" si="2"/>
        <v>13.54</v>
      </c>
    </row>
    <row r="32" spans="1:8" x14ac:dyDescent="0.3">
      <c r="A32" s="14" t="s">
        <v>75</v>
      </c>
      <c r="B32" s="14" t="s">
        <v>26</v>
      </c>
      <c r="C32" s="15">
        <v>2.54</v>
      </c>
      <c r="D32" s="14">
        <v>1</v>
      </c>
      <c r="E32" s="8">
        <f t="shared" si="0"/>
        <v>2.54</v>
      </c>
      <c r="F32" s="16">
        <v>0</v>
      </c>
      <c r="G32" s="8">
        <f t="shared" si="1"/>
        <v>0</v>
      </c>
      <c r="H32" s="8">
        <f t="shared" si="2"/>
        <v>2.54</v>
      </c>
    </row>
    <row r="33" spans="1:8" x14ac:dyDescent="0.3">
      <c r="A33" s="14" t="s">
        <v>76</v>
      </c>
      <c r="B33" s="14" t="s">
        <v>26</v>
      </c>
      <c r="C33" s="15">
        <v>2.79</v>
      </c>
      <c r="D33" s="14">
        <v>2.75</v>
      </c>
      <c r="E33" s="8">
        <f t="shared" si="0"/>
        <v>7.67</v>
      </c>
      <c r="F33" s="16">
        <v>0</v>
      </c>
      <c r="G33" s="8">
        <f t="shared" si="1"/>
        <v>0</v>
      </c>
      <c r="H33" s="8">
        <f t="shared" si="2"/>
        <v>7.67</v>
      </c>
    </row>
    <row r="34" spans="1:8" x14ac:dyDescent="0.3">
      <c r="A34" s="14" t="s">
        <v>77</v>
      </c>
      <c r="B34" s="14" t="s">
        <v>26</v>
      </c>
      <c r="C34" s="15">
        <v>3.85</v>
      </c>
      <c r="D34" s="14">
        <v>1.6</v>
      </c>
      <c r="E34" s="8">
        <f t="shared" si="0"/>
        <v>6.16</v>
      </c>
      <c r="F34" s="16">
        <v>0</v>
      </c>
      <c r="G34" s="8">
        <f t="shared" si="1"/>
        <v>0</v>
      </c>
      <c r="H34" s="8">
        <f t="shared" si="2"/>
        <v>6.16</v>
      </c>
    </row>
    <row r="35" spans="1:8" x14ac:dyDescent="0.3">
      <c r="A35" s="13" t="s">
        <v>27</v>
      </c>
    </row>
    <row r="36" spans="1:8" x14ac:dyDescent="0.3">
      <c r="A36" s="14" t="s">
        <v>78</v>
      </c>
      <c r="B36" s="14" t="s">
        <v>29</v>
      </c>
      <c r="C36" s="15">
        <v>6.53</v>
      </c>
      <c r="D36" s="14">
        <v>1.52</v>
      </c>
      <c r="E36" s="8">
        <f>ROUND(C36*D36,2)</f>
        <v>9.93</v>
      </c>
      <c r="F36" s="16">
        <v>0</v>
      </c>
      <c r="G36" s="8">
        <f>ROUND(E36*F36,2)</f>
        <v>0</v>
      </c>
      <c r="H36" s="8">
        <f>ROUND(E36-G36,2)</f>
        <v>9.93</v>
      </c>
    </row>
    <row r="37" spans="1:8" x14ac:dyDescent="0.3">
      <c r="A37" s="14" t="s">
        <v>79</v>
      </c>
      <c r="B37" s="14" t="s">
        <v>18</v>
      </c>
      <c r="C37" s="15">
        <v>4.46</v>
      </c>
      <c r="D37" s="14">
        <v>2</v>
      </c>
      <c r="E37" s="8">
        <f>ROUND(C37*D37,2)</f>
        <v>8.92</v>
      </c>
      <c r="F37" s="16">
        <v>0</v>
      </c>
      <c r="G37" s="8">
        <f>ROUND(E37*F37,2)</f>
        <v>0</v>
      </c>
      <c r="H37" s="8">
        <f>ROUND(E37-G37,2)</f>
        <v>8.92</v>
      </c>
    </row>
    <row r="38" spans="1:8" x14ac:dyDescent="0.3">
      <c r="A38" s="14" t="s">
        <v>28</v>
      </c>
      <c r="B38" s="14" t="s">
        <v>18</v>
      </c>
      <c r="C38" s="15">
        <v>3.15</v>
      </c>
      <c r="D38" s="14">
        <v>0.5</v>
      </c>
      <c r="E38" s="8">
        <f>ROUND(C38*D38,2)</f>
        <v>1.58</v>
      </c>
      <c r="F38" s="16">
        <v>0</v>
      </c>
      <c r="G38" s="8">
        <f>ROUND(E38*F38,2)</f>
        <v>0</v>
      </c>
      <c r="H38" s="8">
        <f>ROUND(E38-G38,2)</f>
        <v>1.58</v>
      </c>
    </row>
    <row r="39" spans="1:8" x14ac:dyDescent="0.3">
      <c r="A39" s="14" t="s">
        <v>80</v>
      </c>
      <c r="B39" s="14" t="s">
        <v>18</v>
      </c>
      <c r="C39" s="15">
        <v>1.01</v>
      </c>
      <c r="D39" s="14">
        <v>2</v>
      </c>
      <c r="E39" s="8">
        <f>ROUND(C39*D39,2)</f>
        <v>2.02</v>
      </c>
      <c r="F39" s="16">
        <v>0</v>
      </c>
      <c r="G39" s="8">
        <f>ROUND(E39*F39,2)</f>
        <v>0</v>
      </c>
      <c r="H39" s="8">
        <f>ROUND(E39-G39,2)</f>
        <v>2.02</v>
      </c>
    </row>
    <row r="40" spans="1:8" x14ac:dyDescent="0.3">
      <c r="A40" s="14" t="s">
        <v>81</v>
      </c>
      <c r="B40" s="14" t="s">
        <v>48</v>
      </c>
      <c r="C40" s="15">
        <v>12</v>
      </c>
      <c r="D40" s="14">
        <v>1.5</v>
      </c>
      <c r="E40" s="8">
        <f>ROUND(C40*D40,2)</f>
        <v>18</v>
      </c>
      <c r="F40" s="16">
        <v>0</v>
      </c>
      <c r="G40" s="8">
        <f>ROUND(E40*F40,2)</f>
        <v>0</v>
      </c>
      <c r="H40" s="8">
        <f>ROUND(E40-G40,2)</f>
        <v>18</v>
      </c>
    </row>
    <row r="41" spans="1:8" x14ac:dyDescent="0.3">
      <c r="A41" s="13" t="s">
        <v>30</v>
      </c>
    </row>
    <row r="42" spans="1:8" x14ac:dyDescent="0.3">
      <c r="A42" s="14" t="s">
        <v>31</v>
      </c>
      <c r="B42" s="14" t="s">
        <v>32</v>
      </c>
      <c r="C42" s="15">
        <v>0.24</v>
      </c>
      <c r="D42" s="14">
        <v>33</v>
      </c>
      <c r="E42" s="8">
        <f>ROUND(C42*D42,2)</f>
        <v>7.92</v>
      </c>
      <c r="F42" s="16">
        <v>0</v>
      </c>
      <c r="G42" s="8">
        <f>ROUND(E42*F42,2)</f>
        <v>0</v>
      </c>
      <c r="H42" s="8">
        <f>ROUND(E42-G42,2)</f>
        <v>7.92</v>
      </c>
    </row>
    <row r="43" spans="1:8" x14ac:dyDescent="0.3">
      <c r="A43" s="13" t="s">
        <v>33</v>
      </c>
    </row>
    <row r="44" spans="1:8" x14ac:dyDescent="0.3">
      <c r="A44" s="14" t="s">
        <v>82</v>
      </c>
      <c r="B44" s="14" t="s">
        <v>60</v>
      </c>
      <c r="C44" s="15">
        <v>0.68</v>
      </c>
      <c r="D44" s="14">
        <v>45</v>
      </c>
      <c r="E44" s="8">
        <f>ROUND(C44*D44,2)</f>
        <v>30.6</v>
      </c>
      <c r="F44" s="16">
        <v>0</v>
      </c>
      <c r="G44" s="8">
        <f>ROUND(E44*F44,2)</f>
        <v>0</v>
      </c>
      <c r="H44" s="8">
        <f>ROUND(E44-G44,2)</f>
        <v>30.6</v>
      </c>
    </row>
    <row r="45" spans="1:8" x14ac:dyDescent="0.3">
      <c r="A45" s="13" t="s">
        <v>83</v>
      </c>
    </row>
    <row r="46" spans="1:8" x14ac:dyDescent="0.3">
      <c r="A46" s="14" t="s">
        <v>84</v>
      </c>
      <c r="B46" s="14" t="s">
        <v>60</v>
      </c>
      <c r="C46" s="15">
        <v>1.49</v>
      </c>
      <c r="D46" s="14">
        <v>45</v>
      </c>
      <c r="E46" s="8">
        <f>ROUND(C46*D46,2)</f>
        <v>67.05</v>
      </c>
      <c r="F46" s="16">
        <v>0</v>
      </c>
      <c r="G46" s="8">
        <f>ROUND(E46*F46,2)</f>
        <v>0</v>
      </c>
      <c r="H46" s="8">
        <f>ROUND(E46-G46,2)</f>
        <v>67.05</v>
      </c>
    </row>
    <row r="47" spans="1:8" x14ac:dyDescent="0.3">
      <c r="A47" s="13" t="s">
        <v>85</v>
      </c>
    </row>
    <row r="48" spans="1:8" x14ac:dyDescent="0.3">
      <c r="A48" s="14" t="s">
        <v>86</v>
      </c>
      <c r="B48" s="14" t="s">
        <v>18</v>
      </c>
      <c r="C48" s="15">
        <v>0.15</v>
      </c>
      <c r="D48" s="14">
        <v>36</v>
      </c>
      <c r="E48" s="8">
        <f>ROUND(C48*D48,2)</f>
        <v>5.4</v>
      </c>
      <c r="F48" s="16">
        <v>0</v>
      </c>
      <c r="G48" s="8">
        <f>ROUND(E48*F48,2)</f>
        <v>0</v>
      </c>
      <c r="H48" s="8">
        <f>ROUND(E48-G48,2)</f>
        <v>5.4</v>
      </c>
    </row>
    <row r="49" spans="1:8" x14ac:dyDescent="0.3">
      <c r="A49" s="13" t="s">
        <v>61</v>
      </c>
    </row>
    <row r="50" spans="1:8" x14ac:dyDescent="0.3">
      <c r="A50" s="14" t="s">
        <v>62</v>
      </c>
      <c r="B50" s="14" t="s">
        <v>48</v>
      </c>
      <c r="C50" s="15">
        <v>7</v>
      </c>
      <c r="D50" s="14">
        <v>1</v>
      </c>
      <c r="E50" s="8">
        <f>ROUND(C50*D50,2)</f>
        <v>7</v>
      </c>
      <c r="F50" s="16">
        <v>0</v>
      </c>
      <c r="G50" s="8">
        <f>ROUND(E50*F50,2)</f>
        <v>0</v>
      </c>
      <c r="H50" s="8">
        <f>ROUND(E50-G50,2)</f>
        <v>7</v>
      </c>
    </row>
    <row r="51" spans="1:8" x14ac:dyDescent="0.3">
      <c r="A51" s="13" t="s">
        <v>87</v>
      </c>
    </row>
    <row r="52" spans="1:8" x14ac:dyDescent="0.3">
      <c r="A52" s="14" t="s">
        <v>88</v>
      </c>
      <c r="B52" s="14" t="s">
        <v>48</v>
      </c>
      <c r="C52" s="15">
        <v>1</v>
      </c>
      <c r="D52" s="14">
        <v>1</v>
      </c>
      <c r="E52" s="8">
        <f>ROUND(C52*D52,2)</f>
        <v>1</v>
      </c>
      <c r="F52" s="16">
        <v>0</v>
      </c>
      <c r="G52" s="8">
        <f>ROUND(E52*F52,2)</f>
        <v>0</v>
      </c>
      <c r="H52" s="8">
        <f>ROUND(E52-G52,2)</f>
        <v>1</v>
      </c>
    </row>
    <row r="53" spans="1:8" x14ac:dyDescent="0.3">
      <c r="A53" s="13" t="s">
        <v>89</v>
      </c>
    </row>
    <row r="54" spans="1:8" x14ac:dyDescent="0.3">
      <c r="A54" s="14" t="s">
        <v>90</v>
      </c>
      <c r="B54" s="14" t="s">
        <v>48</v>
      </c>
      <c r="C54" s="15">
        <v>7</v>
      </c>
      <c r="D54" s="14">
        <v>1</v>
      </c>
      <c r="E54" s="8">
        <f>ROUND(C54*D54,2)</f>
        <v>7</v>
      </c>
      <c r="F54" s="16">
        <v>0</v>
      </c>
      <c r="G54" s="8">
        <f>ROUND(E54*F54,2)</f>
        <v>0</v>
      </c>
      <c r="H54" s="8">
        <f>ROUND(E54-G54,2)</f>
        <v>7</v>
      </c>
    </row>
    <row r="55" spans="1:8" x14ac:dyDescent="0.3">
      <c r="A55" s="13" t="s">
        <v>34</v>
      </c>
    </row>
    <row r="56" spans="1:8" x14ac:dyDescent="0.3">
      <c r="A56" s="14" t="s">
        <v>35</v>
      </c>
      <c r="B56" s="14" t="s">
        <v>36</v>
      </c>
      <c r="C56" s="15">
        <v>45</v>
      </c>
      <c r="D56" s="14">
        <v>0.5</v>
      </c>
      <c r="E56" s="8">
        <f>ROUND(C56*D56,2)</f>
        <v>22.5</v>
      </c>
      <c r="F56" s="16">
        <v>0</v>
      </c>
      <c r="G56" s="8">
        <f>ROUND(E56*F56,2)</f>
        <v>0</v>
      </c>
      <c r="H56" s="8">
        <f>ROUND(E56-G56,2)</f>
        <v>22.5</v>
      </c>
    </row>
    <row r="57" spans="1:8" x14ac:dyDescent="0.3">
      <c r="A57" s="13" t="s">
        <v>37</v>
      </c>
    </row>
    <row r="58" spans="1:8" x14ac:dyDescent="0.3">
      <c r="A58" s="14" t="s">
        <v>38</v>
      </c>
      <c r="B58" s="14" t="s">
        <v>39</v>
      </c>
      <c r="C58" s="15">
        <v>11.71</v>
      </c>
      <c r="D58" s="14">
        <v>0.89549999999999996</v>
      </c>
      <c r="E58" s="8">
        <f>ROUND(C58*D58,2)</f>
        <v>10.49</v>
      </c>
      <c r="F58" s="16">
        <v>0</v>
      </c>
      <c r="G58" s="8">
        <f>ROUND(E58*F58,2)</f>
        <v>0</v>
      </c>
      <c r="H58" s="8">
        <f>ROUND(E58-G58,2)</f>
        <v>10.49</v>
      </c>
    </row>
    <row r="59" spans="1:8" x14ac:dyDescent="0.3">
      <c r="A59" s="14" t="s">
        <v>91</v>
      </c>
      <c r="B59" s="14" t="s">
        <v>39</v>
      </c>
      <c r="C59" s="15">
        <v>11.71</v>
      </c>
      <c r="D59" s="14">
        <v>0.21929999999999999</v>
      </c>
      <c r="E59" s="8">
        <f>ROUND(C59*D59,2)</f>
        <v>2.57</v>
      </c>
      <c r="F59" s="16">
        <v>0</v>
      </c>
      <c r="G59" s="8">
        <f>ROUND(E59*F59,2)</f>
        <v>0</v>
      </c>
      <c r="H59" s="8">
        <f>ROUND(E59-G59,2)</f>
        <v>2.57</v>
      </c>
    </row>
    <row r="60" spans="1:8" x14ac:dyDescent="0.3">
      <c r="A60" s="13" t="s">
        <v>40</v>
      </c>
    </row>
    <row r="61" spans="1:8" x14ac:dyDescent="0.3">
      <c r="A61" s="14" t="s">
        <v>41</v>
      </c>
      <c r="B61" s="14" t="s">
        <v>39</v>
      </c>
      <c r="C61" s="15">
        <v>9.06</v>
      </c>
      <c r="D61" s="14">
        <v>0.3</v>
      </c>
      <c r="E61" s="8">
        <f>ROUND(C61*D61,2)</f>
        <v>2.72</v>
      </c>
      <c r="F61" s="16">
        <v>0</v>
      </c>
      <c r="G61" s="8">
        <f>ROUND(E61*F61,2)</f>
        <v>0</v>
      </c>
      <c r="H61" s="8">
        <f>ROUND(E61-G61,2)</f>
        <v>2.72</v>
      </c>
    </row>
    <row r="62" spans="1:8" x14ac:dyDescent="0.3">
      <c r="A62" s="14" t="s">
        <v>42</v>
      </c>
      <c r="B62" s="14" t="s">
        <v>39</v>
      </c>
      <c r="C62" s="15">
        <v>9.06</v>
      </c>
      <c r="D62" s="14">
        <v>6.25E-2</v>
      </c>
      <c r="E62" s="8">
        <f>ROUND(C62*D62,2)</f>
        <v>0.56999999999999995</v>
      </c>
      <c r="F62" s="16">
        <v>0</v>
      </c>
      <c r="G62" s="8">
        <f>ROUND(E62*F62,2)</f>
        <v>0</v>
      </c>
      <c r="H62" s="8">
        <f>ROUND(E62-G62,2)</f>
        <v>0.56999999999999995</v>
      </c>
    </row>
    <row r="63" spans="1:8" x14ac:dyDescent="0.3">
      <c r="A63" s="13" t="s">
        <v>43</v>
      </c>
    </row>
    <row r="64" spans="1:8" x14ac:dyDescent="0.3">
      <c r="A64" s="14" t="s">
        <v>42</v>
      </c>
      <c r="B64" s="14" t="s">
        <v>39</v>
      </c>
      <c r="C64" s="15">
        <v>9.06</v>
      </c>
      <c r="D64" s="14">
        <v>0.32200000000000001</v>
      </c>
      <c r="E64" s="8">
        <f>ROUND(C64*D64,2)</f>
        <v>2.92</v>
      </c>
      <c r="F64" s="16">
        <v>0</v>
      </c>
      <c r="G64" s="8">
        <f>ROUND(E64*F64,2)</f>
        <v>0</v>
      </c>
      <c r="H64" s="8">
        <f>ROUND(E64-G64,2)</f>
        <v>2.92</v>
      </c>
    </row>
    <row r="65" spans="1:8" x14ac:dyDescent="0.3">
      <c r="A65" s="14" t="s">
        <v>91</v>
      </c>
      <c r="B65" s="14" t="s">
        <v>39</v>
      </c>
      <c r="C65" s="15">
        <v>9.06</v>
      </c>
      <c r="D65" s="14">
        <v>0.1958</v>
      </c>
      <c r="E65" s="8">
        <f>ROUND(C65*D65,2)</f>
        <v>1.77</v>
      </c>
      <c r="F65" s="16">
        <v>0</v>
      </c>
      <c r="G65" s="8">
        <f>ROUND(E65*F65,2)</f>
        <v>0</v>
      </c>
      <c r="H65" s="8">
        <f>ROUND(E65-G65,2)</f>
        <v>1.77</v>
      </c>
    </row>
    <row r="66" spans="1:8" x14ac:dyDescent="0.3">
      <c r="A66" s="14" t="s">
        <v>44</v>
      </c>
      <c r="B66" s="14" t="s">
        <v>39</v>
      </c>
      <c r="C66" s="15">
        <v>11.69</v>
      </c>
      <c r="D66" s="14">
        <v>0.82899999999999996</v>
      </c>
      <c r="E66" s="8">
        <f>ROUND(C66*D66,2)</f>
        <v>9.69</v>
      </c>
      <c r="F66" s="16">
        <v>0</v>
      </c>
      <c r="G66" s="8">
        <f>ROUND(E66*F66,2)</f>
        <v>0</v>
      </c>
      <c r="H66" s="8">
        <f>ROUND(E66-G66,2)</f>
        <v>9.69</v>
      </c>
    </row>
    <row r="67" spans="1:8" x14ac:dyDescent="0.3">
      <c r="A67" s="13" t="s">
        <v>45</v>
      </c>
    </row>
    <row r="68" spans="1:8" x14ac:dyDescent="0.3">
      <c r="A68" s="14" t="s">
        <v>38</v>
      </c>
      <c r="B68" s="14" t="s">
        <v>19</v>
      </c>
      <c r="C68" s="15">
        <v>3.25</v>
      </c>
      <c r="D68" s="14">
        <v>10.1043</v>
      </c>
      <c r="E68" s="8">
        <f>ROUND(C68*D68,2)</f>
        <v>32.840000000000003</v>
      </c>
      <c r="F68" s="16">
        <v>0</v>
      </c>
      <c r="G68" s="8">
        <f>ROUND(E68*F68,2)</f>
        <v>0</v>
      </c>
      <c r="H68" s="8">
        <f>ROUND(E68-G68,2)</f>
        <v>32.840000000000003</v>
      </c>
    </row>
    <row r="69" spans="1:8" x14ac:dyDescent="0.3">
      <c r="A69" s="14" t="s">
        <v>91</v>
      </c>
      <c r="B69" s="14" t="s">
        <v>19</v>
      </c>
      <c r="C69" s="15">
        <v>3.25</v>
      </c>
      <c r="D69" s="14">
        <v>3.6815000000000002</v>
      </c>
      <c r="E69" s="8">
        <f>ROUND(C69*D69,2)</f>
        <v>11.96</v>
      </c>
      <c r="F69" s="16">
        <v>0</v>
      </c>
      <c r="G69" s="8">
        <f>ROUND(E69*F69,2)</f>
        <v>0</v>
      </c>
      <c r="H69" s="8">
        <f>ROUND(E69-G69,2)</f>
        <v>11.96</v>
      </c>
    </row>
    <row r="70" spans="1:8" x14ac:dyDescent="0.3">
      <c r="A70" s="14" t="s">
        <v>46</v>
      </c>
      <c r="B70" s="14" t="s">
        <v>19</v>
      </c>
      <c r="C70" s="15">
        <v>3.25</v>
      </c>
      <c r="D70" s="14">
        <v>8.5535999999999994</v>
      </c>
      <c r="E70" s="8">
        <f>ROUND(C70*D70,2)</f>
        <v>27.8</v>
      </c>
      <c r="F70" s="16">
        <v>0</v>
      </c>
      <c r="G70" s="8">
        <f>ROUND(E70*F70,2)</f>
        <v>0</v>
      </c>
      <c r="H70" s="8">
        <f>ROUND(E70-G70,2)</f>
        <v>27.8</v>
      </c>
    </row>
    <row r="71" spans="1:8" x14ac:dyDescent="0.3">
      <c r="A71" s="13" t="s">
        <v>47</v>
      </c>
    </row>
    <row r="72" spans="1:8" x14ac:dyDescent="0.3">
      <c r="A72" s="14" t="s">
        <v>42</v>
      </c>
      <c r="B72" s="14" t="s">
        <v>48</v>
      </c>
      <c r="C72" s="15">
        <v>9.65</v>
      </c>
      <c r="D72" s="14">
        <v>1</v>
      </c>
      <c r="E72" s="8">
        <f>ROUND(C72*D72,2)</f>
        <v>9.65</v>
      </c>
      <c r="F72" s="16">
        <v>0</v>
      </c>
      <c r="G72" s="8">
        <f>ROUND(E72*F72,2)</f>
        <v>0</v>
      </c>
      <c r="H72" s="8">
        <f t="shared" ref="H72:H78" si="3">ROUND(E72-G72,2)</f>
        <v>9.65</v>
      </c>
    </row>
    <row r="73" spans="1:8" x14ac:dyDescent="0.3">
      <c r="A73" s="14" t="s">
        <v>38</v>
      </c>
      <c r="B73" s="14" t="s">
        <v>48</v>
      </c>
      <c r="C73" s="15">
        <v>5.61</v>
      </c>
      <c r="D73" s="14">
        <v>1</v>
      </c>
      <c r="E73" s="8">
        <f>ROUND(C73*D73,2)</f>
        <v>5.61</v>
      </c>
      <c r="F73" s="16">
        <v>0</v>
      </c>
      <c r="G73" s="8">
        <f>ROUND(E73*F73,2)</f>
        <v>0</v>
      </c>
      <c r="H73" s="8">
        <f t="shared" si="3"/>
        <v>5.61</v>
      </c>
    </row>
    <row r="74" spans="1:8" x14ac:dyDescent="0.3">
      <c r="A74" s="14" t="s">
        <v>91</v>
      </c>
      <c r="B74" s="14" t="s">
        <v>48</v>
      </c>
      <c r="C74" s="15">
        <v>12.39</v>
      </c>
      <c r="D74" s="14">
        <v>1</v>
      </c>
      <c r="E74" s="8">
        <f>ROUND(C74*D74,2)</f>
        <v>12.39</v>
      </c>
      <c r="F74" s="16">
        <v>0</v>
      </c>
      <c r="G74" s="8">
        <f>ROUND(E74*F74,2)</f>
        <v>0</v>
      </c>
      <c r="H74" s="8">
        <f t="shared" si="3"/>
        <v>12.39</v>
      </c>
    </row>
    <row r="75" spans="1:8" x14ac:dyDescent="0.3">
      <c r="A75" s="14" t="s">
        <v>46</v>
      </c>
      <c r="B75" s="14" t="s">
        <v>48</v>
      </c>
      <c r="C75" s="15">
        <v>5.8</v>
      </c>
      <c r="D75" s="14">
        <v>1</v>
      </c>
      <c r="E75" s="8">
        <f>ROUND(C75*D75,2)</f>
        <v>5.8</v>
      </c>
      <c r="F75" s="16">
        <v>0</v>
      </c>
      <c r="G75" s="8">
        <f>ROUND(E75*F75,2)</f>
        <v>0</v>
      </c>
      <c r="H75" s="8">
        <f t="shared" si="3"/>
        <v>5.8</v>
      </c>
    </row>
    <row r="76" spans="1:8" x14ac:dyDescent="0.3">
      <c r="A76" s="9" t="s">
        <v>49</v>
      </c>
      <c r="B76" s="9" t="s">
        <v>48</v>
      </c>
      <c r="C76" s="10">
        <v>12.12</v>
      </c>
      <c r="D76" s="9">
        <v>1</v>
      </c>
      <c r="E76" s="2">
        <f>ROUND(C76*D76,2)</f>
        <v>12.12</v>
      </c>
      <c r="F76" s="11">
        <v>0</v>
      </c>
      <c r="G76" s="2">
        <f>ROUND(E76*F76,2)</f>
        <v>0</v>
      </c>
      <c r="H76" s="2">
        <f t="shared" si="3"/>
        <v>12.12</v>
      </c>
    </row>
    <row r="77" spans="1:8" x14ac:dyDescent="0.3">
      <c r="A77" s="7" t="s">
        <v>50</v>
      </c>
      <c r="E77" s="8">
        <f>SUM(E13:E76)</f>
        <v>717.25000000000023</v>
      </c>
      <c r="G77" s="12">
        <f>SUM(G13:G76)</f>
        <v>0</v>
      </c>
      <c r="H77" s="12">
        <f t="shared" si="3"/>
        <v>717.25</v>
      </c>
    </row>
    <row r="78" spans="1:8" x14ac:dyDescent="0.3">
      <c r="A78" s="7" t="s">
        <v>51</v>
      </c>
      <c r="E78" s="8">
        <f>+E9-E77</f>
        <v>283.74999999999977</v>
      </c>
      <c r="G78" s="12">
        <f>+G9-G77</f>
        <v>0</v>
      </c>
      <c r="H78" s="12">
        <f t="shared" si="3"/>
        <v>283.75</v>
      </c>
    </row>
    <row r="79" spans="1:8" x14ac:dyDescent="0.3">
      <c r="A79" t="s">
        <v>12</v>
      </c>
    </row>
    <row r="80" spans="1:8" x14ac:dyDescent="0.3">
      <c r="A80" s="7" t="s">
        <v>52</v>
      </c>
    </row>
    <row r="81" spans="1:8" x14ac:dyDescent="0.3">
      <c r="A81" s="14" t="s">
        <v>42</v>
      </c>
      <c r="B81" s="14" t="s">
        <v>48</v>
      </c>
      <c r="C81" s="15">
        <v>16.39</v>
      </c>
      <c r="D81" s="14">
        <v>1</v>
      </c>
      <c r="E81" s="8">
        <f>ROUND(C81*D81,2)</f>
        <v>16.39</v>
      </c>
      <c r="F81" s="16">
        <v>0</v>
      </c>
      <c r="G81" s="8">
        <f>ROUND(E81*F81,2)</f>
        <v>0</v>
      </c>
      <c r="H81" s="8">
        <f t="shared" ref="H81:H87" si="4">ROUND(E81-G81,2)</f>
        <v>16.39</v>
      </c>
    </row>
    <row r="82" spans="1:8" x14ac:dyDescent="0.3">
      <c r="A82" s="14" t="s">
        <v>38</v>
      </c>
      <c r="B82" s="14" t="s">
        <v>48</v>
      </c>
      <c r="C82" s="15">
        <v>35.799999999999997</v>
      </c>
      <c r="D82" s="14">
        <v>1</v>
      </c>
      <c r="E82" s="8">
        <f>ROUND(C82*D82,2)</f>
        <v>35.799999999999997</v>
      </c>
      <c r="F82" s="16">
        <v>0</v>
      </c>
      <c r="G82" s="8">
        <f>ROUND(E82*F82,2)</f>
        <v>0</v>
      </c>
      <c r="H82" s="8">
        <f t="shared" si="4"/>
        <v>35.799999999999997</v>
      </c>
    </row>
    <row r="83" spans="1:8" x14ac:dyDescent="0.3">
      <c r="A83" s="14" t="s">
        <v>91</v>
      </c>
      <c r="B83" s="14" t="s">
        <v>48</v>
      </c>
      <c r="C83" s="15">
        <v>51.06</v>
      </c>
      <c r="D83" s="14">
        <v>1</v>
      </c>
      <c r="E83" s="8">
        <f>ROUND(C83*D83,2)</f>
        <v>51.06</v>
      </c>
      <c r="F83" s="16">
        <v>0</v>
      </c>
      <c r="G83" s="8">
        <f>ROUND(E83*F83,2)</f>
        <v>0</v>
      </c>
      <c r="H83" s="8">
        <f t="shared" si="4"/>
        <v>51.06</v>
      </c>
    </row>
    <row r="84" spans="1:8" x14ac:dyDescent="0.3">
      <c r="A84" s="9" t="s">
        <v>46</v>
      </c>
      <c r="B84" s="9" t="s">
        <v>48</v>
      </c>
      <c r="C84" s="10">
        <v>48.18</v>
      </c>
      <c r="D84" s="9">
        <v>1</v>
      </c>
      <c r="E84" s="2">
        <f>ROUND(C84*D84,2)</f>
        <v>48.18</v>
      </c>
      <c r="F84" s="11">
        <v>0</v>
      </c>
      <c r="G84" s="2">
        <f>ROUND(E84*F84,2)</f>
        <v>0</v>
      </c>
      <c r="H84" s="2">
        <f t="shared" si="4"/>
        <v>48.18</v>
      </c>
    </row>
    <row r="85" spans="1:8" x14ac:dyDescent="0.3">
      <c r="A85" s="7" t="s">
        <v>53</v>
      </c>
      <c r="E85" s="8">
        <f>SUM(E81:E84)</f>
        <v>151.43</v>
      </c>
      <c r="G85" s="12">
        <f>SUM(G81:G84)</f>
        <v>0</v>
      </c>
      <c r="H85" s="12">
        <f t="shared" si="4"/>
        <v>151.43</v>
      </c>
    </row>
    <row r="86" spans="1:8" x14ac:dyDescent="0.3">
      <c r="A86" s="7" t="s">
        <v>54</v>
      </c>
      <c r="E86" s="8">
        <f>+E77+E85</f>
        <v>868.68000000000029</v>
      </c>
      <c r="G86" s="12">
        <f>+G77+G85</f>
        <v>0</v>
      </c>
      <c r="H86" s="12">
        <f t="shared" si="4"/>
        <v>868.68</v>
      </c>
    </row>
    <row r="87" spans="1:8" x14ac:dyDescent="0.3">
      <c r="A87" s="7" t="s">
        <v>55</v>
      </c>
      <c r="E87" s="8">
        <f>+E9-E86</f>
        <v>132.31999999999971</v>
      </c>
      <c r="G87" s="12">
        <f>+G9-G86</f>
        <v>0</v>
      </c>
      <c r="H87" s="12">
        <f t="shared" si="4"/>
        <v>132.32</v>
      </c>
    </row>
    <row r="90" spans="1:8" x14ac:dyDescent="0.3">
      <c r="A90" s="7" t="s">
        <v>95</v>
      </c>
      <c r="E90" s="19">
        <f>ROUND((E77-E8)/D7,3)</f>
        <v>0.502</v>
      </c>
    </row>
    <row r="91" spans="1:8" x14ac:dyDescent="0.3">
      <c r="A91" s="7" t="s">
        <v>96</v>
      </c>
      <c r="E91" s="19">
        <f>ROUND((E86-E8)/D7,3)</f>
        <v>0.64</v>
      </c>
    </row>
    <row r="93" spans="1:8" x14ac:dyDescent="0.3">
      <c r="A93" t="s">
        <v>93</v>
      </c>
      <c r="E93" s="15">
        <v>180</v>
      </c>
    </row>
    <row r="94" spans="1:8" x14ac:dyDescent="0.3">
      <c r="A94" t="s">
        <v>94</v>
      </c>
      <c r="D94" s="18">
        <v>0.05</v>
      </c>
      <c r="E94" s="8">
        <f>ROUND(E9*D94,2)</f>
        <v>50.05</v>
      </c>
    </row>
    <row r="96" spans="1:8" x14ac:dyDescent="0.3">
      <c r="A96" s="7" t="s">
        <v>97</v>
      </c>
      <c r="E96" s="19">
        <f>ROUND((E86+E93+E94-E8)/D7,3)</f>
        <v>0.84899999999999998</v>
      </c>
    </row>
  </sheetData>
  <mergeCells count="4">
    <mergeCell ref="A1:H1"/>
    <mergeCell ref="A2:H2"/>
    <mergeCell ref="A3:H3"/>
    <mergeCell ref="F4:G4"/>
  </mergeCells>
  <pageMargins left="0.25" right="0.25" top="0.75" bottom="0.75" header="0.3" footer="0.3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68</vt:i4>
      </vt:variant>
      <vt:variant>
        <vt:lpstr>Named Ranges</vt:lpstr>
      </vt:variant>
      <vt:variant>
        <vt:i4>6</vt:i4>
      </vt:variant>
    </vt:vector>
  </HeadingPairs>
  <TitlesOfParts>
    <vt:vector size="74" baseType="lpstr">
      <vt:lpstr>Calculator</vt:lpstr>
      <vt:lpstr>BudgetList</vt:lpstr>
      <vt:lpstr>corn1</vt:lpstr>
      <vt:lpstr>corn2</vt:lpstr>
      <vt:lpstr>corn3</vt:lpstr>
      <vt:lpstr>corn4</vt:lpstr>
      <vt:lpstr>corn5</vt:lpstr>
      <vt:lpstr>corn6</vt:lpstr>
      <vt:lpstr>corn7</vt:lpstr>
      <vt:lpstr>corn8</vt:lpstr>
      <vt:lpstr>corn9</vt:lpstr>
      <vt:lpstr>corn10</vt:lpstr>
      <vt:lpstr>cotton1</vt:lpstr>
      <vt:lpstr>cotton2</vt:lpstr>
      <vt:lpstr>cotton3</vt:lpstr>
      <vt:lpstr>cotton4</vt:lpstr>
      <vt:lpstr>cotton5</vt:lpstr>
      <vt:lpstr>cotton6</vt:lpstr>
      <vt:lpstr>cotton7</vt:lpstr>
      <vt:lpstr>cotton8</vt:lpstr>
      <vt:lpstr>cotton9</vt:lpstr>
      <vt:lpstr>cotton10</vt:lpstr>
      <vt:lpstr>cotton11</vt:lpstr>
      <vt:lpstr>cotton12</vt:lpstr>
      <vt:lpstr>cotton13</vt:lpstr>
      <vt:lpstr>cotton14</vt:lpstr>
      <vt:lpstr>cotton15</vt:lpstr>
      <vt:lpstr>cotton16</vt:lpstr>
      <vt:lpstr>cotton17</vt:lpstr>
      <vt:lpstr>cotton18</vt:lpstr>
      <vt:lpstr>cotton19</vt:lpstr>
      <vt:lpstr>cotton20</vt:lpstr>
      <vt:lpstr>rice1</vt:lpstr>
      <vt:lpstr>rice2</vt:lpstr>
      <vt:lpstr>rice3</vt:lpstr>
      <vt:lpstr>rice4</vt:lpstr>
      <vt:lpstr>rice5</vt:lpstr>
      <vt:lpstr>rice6</vt:lpstr>
      <vt:lpstr>rice7</vt:lpstr>
      <vt:lpstr>rice8</vt:lpstr>
      <vt:lpstr>rice9</vt:lpstr>
      <vt:lpstr>rice10</vt:lpstr>
      <vt:lpstr>rice11</vt:lpstr>
      <vt:lpstr>rice12</vt:lpstr>
      <vt:lpstr>rice13</vt:lpstr>
      <vt:lpstr>rice14</vt:lpstr>
      <vt:lpstr>rice15</vt:lpstr>
      <vt:lpstr>rice16</vt:lpstr>
      <vt:lpstr>rice17</vt:lpstr>
      <vt:lpstr>rice18</vt:lpstr>
      <vt:lpstr>rice19</vt:lpstr>
      <vt:lpstr>rice20</vt:lpstr>
      <vt:lpstr>soy1</vt:lpstr>
      <vt:lpstr>soy2</vt:lpstr>
      <vt:lpstr>soy3</vt:lpstr>
      <vt:lpstr>soy4</vt:lpstr>
      <vt:lpstr>soy5</vt:lpstr>
      <vt:lpstr>soy6</vt:lpstr>
      <vt:lpstr>soy7</vt:lpstr>
      <vt:lpstr>soy8</vt:lpstr>
      <vt:lpstr>soy9</vt:lpstr>
      <vt:lpstr>soy10</vt:lpstr>
      <vt:lpstr>soy11</vt:lpstr>
      <vt:lpstr>soy12</vt:lpstr>
      <vt:lpstr>soy13</vt:lpstr>
      <vt:lpstr>soy14</vt:lpstr>
      <vt:lpstr>wheat</vt:lpstr>
      <vt:lpstr>Irrigated Cotton</vt:lpstr>
      <vt:lpstr>Corn</vt:lpstr>
      <vt:lpstr>Cotton</vt:lpstr>
      <vt:lpstr>Rice</vt:lpstr>
      <vt:lpstr>Soybean</vt:lpstr>
      <vt:lpstr>Soybeans</vt:lpstr>
      <vt:lpstr>Wheat</vt:lpstr>
    </vt:vector>
  </TitlesOfParts>
  <Company>MSU Extension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Mills, Brian</dc:creator>
  <cp:lastModifiedBy>Mills, Brian</cp:lastModifiedBy>
  <cp:lastPrinted>2015-01-14T13:50:42Z</cp:lastPrinted>
  <dcterms:created xsi:type="dcterms:W3CDTF">2013-09-12T13:08:05Z</dcterms:created>
  <dcterms:modified xsi:type="dcterms:W3CDTF">2024-02-07T20:51:47Z</dcterms:modified>
</cp:coreProperties>
</file>