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C:\Users\Jeffrey Johnson\Documents\PROJECTS\SRMEC Project 2020\Machinery Cost Calculator\"/>
    </mc:Choice>
  </mc:AlternateContent>
  <xr:revisionPtr revIDLastSave="0" documentId="13_ncr:1_{6CD54053-9DAB-4E7D-B154-C75A3867EC4B}" xr6:coauthVersionLast="45" xr6:coauthVersionMax="45" xr10:uidLastSave="{00000000-0000-0000-0000-000000000000}"/>
  <workbookProtection workbookAlgorithmName="SHA-512" workbookHashValue="/lsV+IuTATblK93F7XVy/Hpm8a8pYwLQxMvvhIvOsLAeCgdfnIdO/ADD7Oy27oKgRh2qiQjgrHxzCe4k/t3Big==" workbookSaltValue="09wV6+y5v5l/GHvCPmdSfw==" workbookSpinCount="100000" lockStructure="1"/>
  <bookViews>
    <workbookView xWindow="1440" yWindow="255" windowWidth="24645" windowHeight="19620" xr2:uid="{FB0A1A22-36D8-4D31-A4CC-24FB9756AC35}"/>
  </bookViews>
  <sheets>
    <sheet name="Intro" sheetId="9" r:id="rId1"/>
    <sheet name="Tractor + Implement" sheetId="2" r:id="rId2"/>
    <sheet name="Self-Propelled" sheetId="7" r:id="rId3"/>
    <sheet name="Implements" sheetId="10" r:id="rId4"/>
    <sheet name="Factors" sheetId="3" r:id="rId5"/>
    <sheet name="Definitions" sheetId="8" r:id="rId6"/>
  </sheets>
  <definedNames>
    <definedName name="_Hlk43478301" localSheetId="5">Definitions!$B$9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14" i="10" l="1"/>
  <c r="I14" i="7"/>
  <c r="J14" i="2"/>
  <c r="I14" i="2"/>
  <c r="C24" i="10" l="1"/>
  <c r="C27" i="7"/>
  <c r="D27" i="2"/>
  <c r="C27" i="2"/>
  <c r="C25" i="10"/>
  <c r="C23" i="10"/>
  <c r="C22" i="10"/>
  <c r="I13" i="10"/>
  <c r="I11" i="10"/>
  <c r="I10" i="10"/>
  <c r="I12" i="10" s="1"/>
  <c r="I8" i="10"/>
  <c r="C26" i="10" l="1"/>
  <c r="I18" i="10"/>
  <c r="I13" i="7"/>
  <c r="I11" i="7"/>
  <c r="I10" i="7"/>
  <c r="I12" i="7" s="1"/>
  <c r="I8" i="7"/>
  <c r="C28" i="7"/>
  <c r="C26" i="7"/>
  <c r="C25" i="7"/>
  <c r="D28" i="2"/>
  <c r="C28" i="2"/>
  <c r="D26" i="2"/>
  <c r="D25" i="2"/>
  <c r="I13" i="2"/>
  <c r="J13" i="2"/>
  <c r="J11" i="2"/>
  <c r="I11" i="2"/>
  <c r="J10" i="2"/>
  <c r="J12" i="2" s="1"/>
  <c r="I10" i="2"/>
  <c r="I12" i="2" s="1"/>
  <c r="J8" i="2"/>
  <c r="I8" i="2"/>
  <c r="I23" i="10" l="1"/>
  <c r="I24" i="10" s="1"/>
  <c r="I29" i="10" s="1"/>
  <c r="I17" i="10"/>
  <c r="I19" i="10"/>
  <c r="J17" i="2"/>
  <c r="I19" i="2"/>
  <c r="C29" i="7"/>
  <c r="I19" i="7"/>
  <c r="D29" i="2"/>
  <c r="J23" i="2"/>
  <c r="J27" i="2" s="1"/>
  <c r="J32" i="2" s="1"/>
  <c r="I23" i="2"/>
  <c r="I20" i="10" l="1"/>
  <c r="I17" i="7"/>
  <c r="I18" i="7"/>
  <c r="I24" i="2"/>
  <c r="I25" i="2" s="1"/>
  <c r="I26" i="2"/>
  <c r="I26" i="7"/>
  <c r="I24" i="7"/>
  <c r="I25" i="7" s="1"/>
  <c r="I23" i="7"/>
  <c r="J18" i="2"/>
  <c r="I18" i="2"/>
  <c r="J19" i="2"/>
  <c r="I17" i="2"/>
  <c r="I20" i="7" l="1"/>
  <c r="I31" i="7" s="1"/>
  <c r="I28" i="10"/>
  <c r="I30" i="10" s="1"/>
  <c r="I31" i="10" s="1"/>
  <c r="I25" i="10"/>
  <c r="I27" i="7"/>
  <c r="I32" i="7" s="1"/>
  <c r="J20" i="2"/>
  <c r="J28" i="2" s="1"/>
  <c r="I20" i="2"/>
  <c r="I31" i="2" s="1"/>
  <c r="I27" i="2"/>
  <c r="I32" i="2" s="1"/>
  <c r="I33" i="7" l="1"/>
  <c r="I34" i="7" s="1"/>
  <c r="I28" i="7"/>
  <c r="J31" i="2"/>
  <c r="J33" i="2" s="1"/>
  <c r="I33" i="2"/>
  <c r="I28" i="2"/>
  <c r="J34" i="2" l="1"/>
  <c r="J35" i="2" s="1"/>
</calcChain>
</file>

<file path=xl/sharedStrings.xml><?xml version="1.0" encoding="utf-8"?>
<sst xmlns="http://schemas.openxmlformats.org/spreadsheetml/2006/main" count="529" uniqueCount="229">
  <si>
    <t>Depreciation</t>
  </si>
  <si>
    <t>Interest</t>
  </si>
  <si>
    <t xml:space="preserve">     Total annual ownership costs</t>
  </si>
  <si>
    <t xml:space="preserve">Ownership costs per hour </t>
  </si>
  <si>
    <t xml:space="preserve">     Total annual operating costs</t>
  </si>
  <si>
    <t xml:space="preserve">Operating cost per hour </t>
  </si>
  <si>
    <t>Initial information</t>
  </si>
  <si>
    <t>Description of equipment</t>
  </si>
  <si>
    <t>List price</t>
  </si>
  <si>
    <t>Purchase cost</t>
  </si>
  <si>
    <t>Ownership life in years</t>
  </si>
  <si>
    <t>Factors used for calculations</t>
  </si>
  <si>
    <t>Lubrication and filters</t>
  </si>
  <si>
    <t>Labor hours</t>
  </si>
  <si>
    <t xml:space="preserve">COMBINED COST PER HOUR </t>
  </si>
  <si>
    <t>COMBINED COST PER ACRE</t>
  </si>
  <si>
    <t>Taxes, insurance and housing</t>
  </si>
  <si>
    <t>of average value</t>
  </si>
  <si>
    <t>times machinery hours</t>
  </si>
  <si>
    <t>of fuel cost</t>
  </si>
  <si>
    <t>Horsepower rating</t>
  </si>
  <si>
    <t>Fuel use (diesel)</t>
  </si>
  <si>
    <t>per gallon</t>
  </si>
  <si>
    <t>per hour</t>
  </si>
  <si>
    <t>Est. Life</t>
  </si>
  <si>
    <t>Tot. Life</t>
  </si>
  <si>
    <t>Moldboard plow</t>
  </si>
  <si>
    <t>70-90</t>
  </si>
  <si>
    <t>3.0-6.0</t>
  </si>
  <si>
    <t>Heavy-duty disk</t>
  </si>
  <si>
    <t>Tandem disk harrow</t>
  </si>
  <si>
    <t>4.0-7.0</t>
  </si>
  <si>
    <t>(Coulter) chisel plow</t>
  </si>
  <si>
    <t>4.0-6.5</t>
  </si>
  <si>
    <t>Field Cultivator</t>
  </si>
  <si>
    <t>5.0-8.0</t>
  </si>
  <si>
    <t>Spring tooth harrow</t>
  </si>
  <si>
    <t>Roller-packer</t>
  </si>
  <si>
    <t>4.5-7.5</t>
  </si>
  <si>
    <t>Mulcher-packer</t>
  </si>
  <si>
    <t>Rotary hoe</t>
  </si>
  <si>
    <t>70-85</t>
  </si>
  <si>
    <t>8.0-14.0</t>
  </si>
  <si>
    <t>Row crop cultivator</t>
  </si>
  <si>
    <t>3.0-7.0</t>
  </si>
  <si>
    <t>Rotary tiller</t>
  </si>
  <si>
    <t>1.0-4.5</t>
  </si>
  <si>
    <t>Row crop planter</t>
  </si>
  <si>
    <t>50-75</t>
  </si>
  <si>
    <t>Grain drill</t>
  </si>
  <si>
    <t>55-80</t>
  </si>
  <si>
    <t>Corn picker sheller</t>
  </si>
  <si>
    <t>60-75</t>
  </si>
  <si>
    <t>2.0-4.0</t>
  </si>
  <si>
    <t>PT Combine</t>
  </si>
  <si>
    <t>2.0-5.0</t>
  </si>
  <si>
    <t>SP Combine</t>
  </si>
  <si>
    <t>65-80</t>
  </si>
  <si>
    <t>Mower</t>
  </si>
  <si>
    <t>75-85</t>
  </si>
  <si>
    <t>Mower (rotary)</t>
  </si>
  <si>
    <t>75-90</t>
  </si>
  <si>
    <t>5.0-12.0</t>
  </si>
  <si>
    <t>Mower-conditioner</t>
  </si>
  <si>
    <t>SP Windrower</t>
  </si>
  <si>
    <t>3.0-8.0</t>
  </si>
  <si>
    <t>Side delivery rake</t>
  </si>
  <si>
    <t>4.0-8.0</t>
  </si>
  <si>
    <t>60-85</t>
  </si>
  <si>
    <t>2.5-6.0</t>
  </si>
  <si>
    <t>Large round baler</t>
  </si>
  <si>
    <t>55-75</t>
  </si>
  <si>
    <t>Forage harvester</t>
  </si>
  <si>
    <t>1.5-5.0</t>
  </si>
  <si>
    <t>SP Forage harvester</t>
  </si>
  <si>
    <t>1.5-6.0</t>
  </si>
  <si>
    <t>Sugar beet harvester</t>
  </si>
  <si>
    <t>50-70</t>
  </si>
  <si>
    <t>4.0-6.0</t>
  </si>
  <si>
    <t>Potato harvester</t>
  </si>
  <si>
    <t>55-70</t>
  </si>
  <si>
    <t>1.5-4.0</t>
  </si>
  <si>
    <t>SP Cotton picker</t>
  </si>
  <si>
    <t>MISCELLANEOUS</t>
  </si>
  <si>
    <t>Fertilizer spreader</t>
  </si>
  <si>
    <t>60-80</t>
  </si>
  <si>
    <t>5.0-10.0</t>
  </si>
  <si>
    <t>Boom-type sprayer</t>
  </si>
  <si>
    <t>50-80</t>
  </si>
  <si>
    <t>Bean puller/windrower</t>
  </si>
  <si>
    <t>Beet topper/chopper</t>
  </si>
  <si>
    <t>RF1</t>
  </si>
  <si>
    <t>RF2</t>
  </si>
  <si>
    <t>Equipment type</t>
  </si>
  <si>
    <t>HARVESTING, CROP</t>
  </si>
  <si>
    <t>HARVESTING, FORAGE</t>
  </si>
  <si>
    <t>Equipment category</t>
  </si>
  <si>
    <t>Equipment Category</t>
  </si>
  <si>
    <t>FE Range</t>
  </si>
  <si>
    <t>FE Typical</t>
  </si>
  <si>
    <t>FS Range</t>
  </si>
  <si>
    <t>FS Typical</t>
  </si>
  <si>
    <t>Field Efficiency (typical) (%)</t>
  </si>
  <si>
    <t>Field Speed (typical) (mph)</t>
  </si>
  <si>
    <t>Field capacity (acres per hour)</t>
  </si>
  <si>
    <t>Estimated useful life (hours)</t>
  </si>
  <si>
    <t>Calculated annual use (hours)</t>
  </si>
  <si>
    <t>Kay, Edwards, Duffy. Farm Management. McGraw-Hill Education.  New York, NY. 2020.</t>
  </si>
  <si>
    <t>Combine</t>
  </si>
  <si>
    <t>Age of Machine in years</t>
  </si>
  <si>
    <t>Estimated Salvage Value as a Percentage of New List Price for a Similar Machine</t>
  </si>
  <si>
    <t>Salvage Value factor</t>
  </si>
  <si>
    <t>TRACTORS 150+ hp</t>
  </si>
  <si>
    <t>TRACTORS 80-149 hp</t>
  </si>
  <si>
    <t>PLANTERS</t>
  </si>
  <si>
    <t>TILLAGE</t>
  </si>
  <si>
    <t>Column1</t>
  </si>
  <si>
    <t>Fuel price</t>
  </si>
  <si>
    <t>Labor wage rate</t>
  </si>
  <si>
    <t>Interest rate (%)</t>
  </si>
  <si>
    <t xml:space="preserve">Fuel </t>
  </si>
  <si>
    <t xml:space="preserve">Repairs </t>
  </si>
  <si>
    <t xml:space="preserve">Taxes, insurance and housing </t>
  </si>
  <si>
    <t xml:space="preserve">Labor </t>
  </si>
  <si>
    <t>Basic data</t>
  </si>
  <si>
    <t>Ownership costs</t>
  </si>
  <si>
    <t>Operating costs</t>
  </si>
  <si>
    <t xml:space="preserve"> Total cost per hour</t>
  </si>
  <si>
    <t>Expected useful life (years)</t>
  </si>
  <si>
    <t>est</t>
  </si>
  <si>
    <t>Repair average factor</t>
  </si>
  <si>
    <t>ARF</t>
  </si>
  <si>
    <t>2WD 150+ hp</t>
  </si>
  <si>
    <t>2WD &lt;150hp</t>
  </si>
  <si>
    <t>4WD &amp; crawler 150+ hp</t>
  </si>
  <si>
    <t>4WD &amp; crawler &lt;150 hp</t>
  </si>
  <si>
    <t>Width (feet) (implement only)</t>
  </si>
  <si>
    <t xml:space="preserve">Salvage value </t>
  </si>
  <si>
    <t>Estimated annual use in hours</t>
  </si>
  <si>
    <t>Total annual costs</t>
  </si>
  <si>
    <t>Costs per hour and per acre</t>
  </si>
  <si>
    <t xml:space="preserve">TRACTOR </t>
  </si>
  <si>
    <t>IMPLEMENTS</t>
  </si>
  <si>
    <t>SELF PROPELLED</t>
  </si>
  <si>
    <t>HARVESTING, CROP SP</t>
  </si>
  <si>
    <t>HARVESTING, FORAGE SP</t>
  </si>
  <si>
    <t xml:space="preserve"> Total cost per acre</t>
  </si>
  <si>
    <t>Labor wage rate ($/hour)</t>
  </si>
  <si>
    <t>Fuel price ($/gallon)</t>
  </si>
  <si>
    <t xml:space="preserve">Width (feet) </t>
  </si>
  <si>
    <t>Cost Calculations</t>
  </si>
  <si>
    <t>ALL CATEGORIES</t>
  </si>
  <si>
    <t>EQUIPMENT TYPES</t>
  </si>
  <si>
    <t>DEFINITIONS</t>
  </si>
  <si>
    <t>FACTOR</t>
  </si>
  <si>
    <t>DEFINITION</t>
  </si>
  <si>
    <t>Field Efficiency (%)</t>
  </si>
  <si>
    <t xml:space="preserve">ASAE Standards 1993 provides an estimated useful life (EUL)  for field equipment and tractors in total hours.  </t>
  </si>
  <si>
    <t>Annual use in hours is calculated by dividing the estimated useful life (EUL) in hours by the expected useful life in years provided by the user.</t>
  </si>
  <si>
    <t xml:space="preserve">ASABE Standards 2013 provides an estimated salvage value as a percentage of new list price for a similar machine.  </t>
  </si>
  <si>
    <t xml:space="preserve">ASABE Standards 2013 provides an average repair costs per 100 hours of use as a percent of new list price.  </t>
  </si>
  <si>
    <t>Fuel use</t>
  </si>
  <si>
    <t>REFERENCES</t>
  </si>
  <si>
    <t>ASABE Standards. 2013. American Society of Agricultural Engineers.  St. Joseph, Michigan.</t>
  </si>
  <si>
    <t>Kay, R.D., W.M. Edwards, and P.A. Duffy.  2020.  Farm Management.  McGraw Hill.  New York, NY.</t>
  </si>
  <si>
    <t xml:space="preserve">Kastens, T.  1997.  Farm Machinery Operation Cost Calculations.  Kansas State University </t>
  </si>
  <si>
    <t xml:space="preserve">Experiment Station and Cooperative Extension Service.  MF-2244.  </t>
  </si>
  <si>
    <t>Tractor,190 hp, 4-wheel drive</t>
  </si>
  <si>
    <t>Horsepower rating (tractor only)</t>
  </si>
  <si>
    <t>Large rectangular baler</t>
  </si>
  <si>
    <t>Rectangular baler</t>
  </si>
  <si>
    <t>Mower-conditioner (rotary)</t>
  </si>
  <si>
    <t>Source: ASABE Standards 2011, Agricultural Machinery Management Data, ASAE D497.7.  American Society of Agricultural and Biological Engineers, St. Joseph, Michigan (Reaffirmed 2015).</t>
  </si>
  <si>
    <t>Table of Contents</t>
  </si>
  <si>
    <t xml:space="preserve">Mississippi State Extension Service </t>
  </si>
  <si>
    <t>Department of Agricultural Economics</t>
  </si>
  <si>
    <t>Machinery Cost Calculator</t>
  </si>
  <si>
    <t>Tractor + Implement</t>
  </si>
  <si>
    <t>Self-propelled equipment</t>
  </si>
  <si>
    <t>Factors</t>
  </si>
  <si>
    <t>Definitions</t>
  </si>
  <si>
    <t>Agricultural and Biological Engineers, St. Joseph, Michigan (Reaffirmed 2015).</t>
  </si>
  <si>
    <t xml:space="preserve">ASABE Standards 2011. Agricultural Machinery Management Data, ASAE D497.7.  American Society of </t>
  </si>
  <si>
    <t>Jeff Johnson</t>
  </si>
  <si>
    <t>Email:   jeff.johnson@msstate.edu</t>
  </si>
  <si>
    <t>Phone: (662)325-2750</t>
  </si>
  <si>
    <t>Contact</t>
  </si>
  <si>
    <t>Protection password</t>
  </si>
  <si>
    <t>unprotect</t>
  </si>
  <si>
    <t xml:space="preserve">TRACTOR + IMPLEMENT COST CALCULATONS </t>
  </si>
  <si>
    <t xml:space="preserve">SELF-PROPELLED MACHINERY COST CALCULATONS </t>
  </si>
  <si>
    <t>Field Efficiency - Range</t>
  </si>
  <si>
    <t>Field Efficiency - Typical</t>
  </si>
  <si>
    <t>Field Speed - Range</t>
  </si>
  <si>
    <t>Field Speed - Typical</t>
  </si>
  <si>
    <t>Estimated Life (hours)</t>
  </si>
  <si>
    <t>Repair Factor 1</t>
  </si>
  <si>
    <t>Repair Factor 2</t>
  </si>
  <si>
    <t>Average Repair Factor</t>
  </si>
  <si>
    <t>ARF Comment</t>
  </si>
  <si>
    <t>Total life R&amp;M cost % of list price</t>
  </si>
  <si>
    <t xml:space="preserve">IMPLEMENT COST CALCULATONS </t>
  </si>
  <si>
    <t>12 row Folding Planter</t>
  </si>
  <si>
    <t>2.  Use the dropdown menus for equipment category and equipment type.</t>
  </si>
  <si>
    <t>1.  Fill in all the blue shaded boxes in "Initial Information."</t>
  </si>
  <si>
    <t>3.  "Factors used for calculations" listed below the "Intial information" are for information only.</t>
  </si>
  <si>
    <t>4.  Cost calculations are in the bordered box.</t>
  </si>
  <si>
    <t xml:space="preserve">4.  Cost calculations are in the bordered box. </t>
  </si>
  <si>
    <t>Implements</t>
  </si>
  <si>
    <t>To calculate cost of a field operation such as planting or field cultivating</t>
  </si>
  <si>
    <t>To calculate cost of self-propelled equipment such as combines or pickers</t>
  </si>
  <si>
    <t xml:space="preserve">To calculate cost of implements only </t>
  </si>
  <si>
    <t>Definitions of terms used in calculations</t>
  </si>
  <si>
    <t>ASABE factors used in calculations</t>
  </si>
  <si>
    <t xml:space="preserve">Source: Based on ASABE Standards 2013. American Society of Agricultural and Biological Engineers. St. Joseph, MI. 2017. and </t>
  </si>
  <si>
    <t>Machine Performance Factors</t>
  </si>
  <si>
    <t>Annual use (hours)</t>
  </si>
  <si>
    <t>gallons / hp hour</t>
  </si>
  <si>
    <t>Tractor</t>
  </si>
  <si>
    <t>Implement</t>
  </si>
  <si>
    <t>NOTE:  For cost calculations for only a tractor without implement,</t>
  </si>
  <si>
    <t>delete the initial information for the implement.</t>
  </si>
  <si>
    <t>Field capacity is measured in acres per hour and is calculated as [speed (mph) x width (feet) x field efficiency (%) x 5280 feet/mile] / (43560 sq feet / acre)].</t>
  </si>
  <si>
    <t>Field efficiency is calculated as the actual rate of accomplishing a field task as a percent of the theoretical rate of accomplishment if no time was lost due to overlapping, turning, and adjusting.  ASAE Standards 1993 provides a range of field efficiency and a typical field efficiency for field operations.  This cost calculator uses the typical field efficiency for a operation.</t>
  </si>
  <si>
    <t>Field speed is the speed of the tractor or self-propelled equipment during the field operation.  ASAE Standards 1993 provides a range of field speeds in miles per hour and a typical field speed in miles per hour for field operations.  This cost calculator uses the typical speed for a particular operation.</t>
  </si>
  <si>
    <t>Labor hours are calculated as 1.2 times machine hours.  The factor of 1.2 is an estimate of the time spent by workers in pre- and post- operations such as fueling, conducting preventive maintenance, and cleaning.</t>
  </si>
  <si>
    <t>Lubrication and filter costs are calculated as 15% of fuel cost.</t>
  </si>
  <si>
    <t>Taxes, insurance, and housing (TIH) costs are calculated as 1.5%   of average value.</t>
  </si>
  <si>
    <t>Fuel use is calculated by multiplying the annual hours of operation x horsepower rating x average fuel consumption per PTO horsepower.  The average fuel consumption is measured in gallons per hour per max PTO horsepower with factors of 0.068 for gasoline, 0.044 for diesel, and 0.08 for LP gas.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</si>
</sst>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0.00_);_(&quot;$&quot;* \(#,##0.00\);_(&quot;$&quot;* &quot;-&quot;??_);_(@_)"/>
    <numFmt numFmtId="43" formatCode="_(* #,##0.00_);_(* \(#,##0.00\);_(* &quot;-&quot;??_);_(@_)"/>
    <numFmt numFmtId="164" formatCode="_(* #,##0_);_(* \(#,##0\);_(* &quot;-&quot;??_);_(@_)"/>
    <numFmt numFmtId="165" formatCode="0.0%"/>
    <numFmt numFmtId="166" formatCode="&quot;$&quot;#,##0.00"/>
    <numFmt numFmtId="167" formatCode="0.0"/>
    <numFmt numFmtId="168" formatCode="&quot;$&quot;#,##0"/>
  </numFmts>
  <fonts count="21" x14ac:knownFonts="1">
    <font>
      <sz val="11"/>
      <color theme="1"/>
      <name val="Calibri"/>
      <family val="2"/>
      <scheme val="minor"/>
    </font>
    <font>
      <sz val="11"/>
      <color theme="1"/>
      <name val="Calibri"/>
      <family val="2"/>
      <scheme val="minor"/>
    </font>
    <font>
      <b/>
      <sz val="11"/>
      <color theme="1"/>
      <name val="Calibri"/>
      <family val="2"/>
      <scheme val="minor"/>
    </font>
    <font>
      <sz val="10"/>
      <color theme="1"/>
      <name val="Calibri"/>
      <family val="2"/>
      <scheme val="minor"/>
    </font>
    <font>
      <sz val="5.5"/>
      <color theme="1"/>
      <name val="Calibri"/>
      <family val="2"/>
      <scheme val="minor"/>
    </font>
    <font>
      <sz val="8"/>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sz val="11"/>
      <color rgb="FF000000"/>
      <name val="Calibri"/>
      <family val="2"/>
      <scheme val="minor"/>
    </font>
    <font>
      <b/>
      <sz val="14"/>
      <color rgb="FF000000"/>
      <name val="Calibri"/>
      <family val="2"/>
      <scheme val="minor"/>
    </font>
    <font>
      <b/>
      <sz val="12"/>
      <color theme="1"/>
      <name val="Calibri"/>
      <family val="2"/>
      <scheme val="minor"/>
    </font>
    <font>
      <b/>
      <sz val="10"/>
      <color theme="0"/>
      <name val="Calibri"/>
      <family val="2"/>
      <scheme val="minor"/>
    </font>
    <font>
      <u/>
      <sz val="11"/>
      <color theme="10"/>
      <name val="Calibri"/>
      <family val="2"/>
      <scheme val="minor"/>
    </font>
    <font>
      <b/>
      <sz val="20"/>
      <color theme="1"/>
      <name val="Calibri"/>
      <family val="2"/>
      <scheme val="minor"/>
    </font>
    <font>
      <sz val="12"/>
      <color theme="1"/>
      <name val="Calibri"/>
      <family val="2"/>
      <scheme val="minor"/>
    </font>
    <font>
      <sz val="11"/>
      <color theme="1"/>
      <name val="Calibri"/>
      <family val="2"/>
    </font>
    <font>
      <b/>
      <sz val="14"/>
      <color theme="1"/>
      <name val="Calibri"/>
      <family val="2"/>
      <scheme val="minor"/>
    </font>
    <font>
      <u/>
      <sz val="14"/>
      <color theme="10"/>
      <name val="Calibri"/>
      <family val="2"/>
      <scheme val="minor"/>
    </font>
    <font>
      <sz val="14"/>
      <color theme="1"/>
      <name val="Calibri"/>
      <family val="2"/>
      <scheme val="minor"/>
    </font>
    <font>
      <b/>
      <i/>
      <sz val="11"/>
      <color theme="1"/>
      <name val="Calibri"/>
      <family val="2"/>
      <scheme val="minor"/>
    </font>
  </fonts>
  <fills count="11">
    <fill>
      <patternFill patternType="none"/>
    </fill>
    <fill>
      <patternFill patternType="gray125"/>
    </fill>
    <fill>
      <patternFill patternType="solid">
        <fgColor theme="4"/>
        <bgColor theme="4"/>
      </patternFill>
    </fill>
    <fill>
      <patternFill patternType="solid">
        <fgColor theme="4" tint="0.79998168889431442"/>
        <bgColor theme="4" tint="0.79998168889431442"/>
      </patternFill>
    </fill>
    <fill>
      <patternFill patternType="solid">
        <fgColor rgb="FF0070C0"/>
        <bgColor theme="4" tint="0.79995117038483843"/>
      </patternFill>
    </fill>
    <fill>
      <patternFill patternType="solid">
        <fgColor theme="4" tint="0.79998168889431442"/>
        <bgColor indexed="64"/>
      </patternFill>
    </fill>
    <fill>
      <patternFill patternType="solid">
        <fgColor rgb="FFC0C0C0"/>
        <bgColor indexed="64"/>
      </patternFill>
    </fill>
    <fill>
      <patternFill patternType="solid">
        <fgColor theme="2" tint="-9.9978637043366805E-2"/>
        <bgColor indexed="64"/>
      </patternFill>
    </fill>
    <fill>
      <patternFill patternType="solid">
        <fgColor theme="0" tint="-0.14996795556505021"/>
        <bgColor indexed="64"/>
      </patternFill>
    </fill>
    <fill>
      <patternFill patternType="solid">
        <fgColor rgb="FFFFFF00"/>
        <bgColor indexed="64"/>
      </patternFill>
    </fill>
    <fill>
      <patternFill patternType="solid">
        <fgColor theme="9" tint="0.79998168889431442"/>
        <bgColor indexed="64"/>
      </patternFill>
    </fill>
  </fills>
  <borders count="29">
    <border>
      <left/>
      <right/>
      <top/>
      <bottom/>
      <diagonal/>
    </border>
    <border>
      <left/>
      <right/>
      <top/>
      <bottom style="thin">
        <color indexed="64"/>
      </bottom>
      <diagonal/>
    </border>
    <border>
      <left style="thin">
        <color theme="4" tint="0.39997558519241921"/>
      </left>
      <right style="thin">
        <color theme="4" tint="0.39997558519241921"/>
      </right>
      <top style="thin">
        <color theme="4" tint="0.39997558519241921"/>
      </top>
      <bottom style="thin">
        <color theme="4" tint="0.39997558519241921"/>
      </bottom>
      <diagonal/>
    </border>
    <border>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
      <left/>
      <right/>
      <top/>
      <bottom style="thin">
        <color theme="4" tint="0.39997558519241921"/>
      </bottom>
      <diagonal/>
    </border>
    <border>
      <left style="thin">
        <color theme="4" tint="0.39997558519241921"/>
      </left>
      <right/>
      <top style="thin">
        <color theme="4" tint="0.39997558519241921"/>
      </top>
      <bottom style="thin">
        <color theme="4" tint="0.39997558519241921"/>
      </bottom>
      <diagonal/>
    </border>
    <border>
      <left style="thin">
        <color theme="4" tint="0.39997558519241921"/>
      </left>
      <right/>
      <top style="thin">
        <color theme="4" tint="0.39997558519241921"/>
      </top>
      <bottom/>
      <diagonal/>
    </border>
    <border>
      <left/>
      <right/>
      <top style="thin">
        <color theme="4" tint="0.39997558519241921"/>
      </top>
      <bottom/>
      <diagonal/>
    </border>
    <border>
      <left style="thin">
        <color theme="4" tint="0.39997558519241921"/>
      </left>
      <right/>
      <top/>
      <bottom/>
      <diagonal/>
    </border>
    <border>
      <left/>
      <right style="thin">
        <color theme="4" tint="0.39997558519241921"/>
      </right>
      <top style="thin">
        <color theme="4" tint="0.39997558519241921"/>
      </top>
      <bottom/>
      <diagonal/>
    </border>
    <border>
      <left style="thin">
        <color theme="4" tint="0.39997558519241921"/>
      </left>
      <right style="thin">
        <color theme="4" tint="0.39997558519241921"/>
      </right>
      <top style="thin">
        <color theme="4" tint="0.39997558519241921"/>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bottom style="thin">
        <color indexed="64"/>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13" fillId="0" borderId="0" applyNumberFormat="0" applyFill="0" applyBorder="0" applyAlignment="0" applyProtection="0"/>
  </cellStyleXfs>
  <cellXfs count="142">
    <xf numFmtId="0" fontId="0" fillId="0" borderId="0" xfId="0"/>
    <xf numFmtId="0" fontId="2" fillId="0" borderId="0" xfId="0" applyFont="1"/>
    <xf numFmtId="9" fontId="0" fillId="0" borderId="0" xfId="3" applyFont="1"/>
    <xf numFmtId="165" fontId="0" fillId="0" borderId="0" xfId="3" applyNumberFormat="1" applyFont="1"/>
    <xf numFmtId="0" fontId="0" fillId="0" borderId="0" xfId="0" applyAlignment="1">
      <alignment vertical="top" wrapText="1"/>
    </xf>
    <xf numFmtId="0" fontId="4" fillId="0" borderId="0" xfId="0" applyFont="1" applyAlignment="1">
      <alignment horizontal="left" vertical="center" indent="1"/>
    </xf>
    <xf numFmtId="0" fontId="0" fillId="0" borderId="2" xfId="0" applyFont="1" applyFill="1" applyBorder="1"/>
    <xf numFmtId="0" fontId="0" fillId="0" borderId="4" xfId="0" applyFont="1" applyBorder="1"/>
    <xf numFmtId="0" fontId="0" fillId="3" borderId="4" xfId="0" applyFont="1" applyFill="1" applyBorder="1"/>
    <xf numFmtId="0" fontId="6" fillId="2" borderId="5" xfId="0" applyFont="1" applyFill="1" applyBorder="1" applyAlignment="1">
      <alignment horizontal="left" vertical="center"/>
    </xf>
    <xf numFmtId="0" fontId="8" fillId="0" borderId="0" xfId="0" applyFont="1"/>
    <xf numFmtId="0" fontId="0" fillId="3" borderId="3" xfId="0" applyFont="1" applyFill="1" applyBorder="1"/>
    <xf numFmtId="0" fontId="0" fillId="0" borderId="3" xfId="0" applyFont="1" applyBorder="1"/>
    <xf numFmtId="0" fontId="0" fillId="3" borderId="7" xfId="0" applyFont="1" applyFill="1" applyBorder="1"/>
    <xf numFmtId="0" fontId="0" fillId="0" borderId="7" xfId="0" applyFont="1" applyBorder="1"/>
    <xf numFmtId="0" fontId="0" fillId="0" borderId="8" xfId="0" applyFont="1" applyBorder="1"/>
    <xf numFmtId="0" fontId="0" fillId="3" borderId="8" xfId="0" applyFont="1" applyFill="1" applyBorder="1"/>
    <xf numFmtId="0" fontId="0" fillId="0" borderId="6" xfId="0" applyFont="1" applyFill="1" applyBorder="1"/>
    <xf numFmtId="0" fontId="7" fillId="4" borderId="0" xfId="0" applyFont="1" applyFill="1" applyBorder="1" applyAlignment="1">
      <alignment wrapText="1"/>
    </xf>
    <xf numFmtId="0" fontId="6" fillId="2" borderId="9" xfId="0" applyFont="1" applyFill="1" applyBorder="1" applyAlignment="1">
      <alignment wrapText="1"/>
    </xf>
    <xf numFmtId="0" fontId="7" fillId="4" borderId="8" xfId="0" applyFont="1" applyFill="1" applyBorder="1" applyAlignment="1">
      <alignment wrapText="1"/>
    </xf>
    <xf numFmtId="0" fontId="7" fillId="4" borderId="10" xfId="0" applyFont="1" applyFill="1" applyBorder="1" applyAlignment="1">
      <alignment wrapText="1"/>
    </xf>
    <xf numFmtId="0" fontId="7" fillId="4" borderId="9" xfId="0" applyFont="1" applyFill="1" applyBorder="1" applyAlignment="1">
      <alignment wrapText="1"/>
    </xf>
    <xf numFmtId="0" fontId="2" fillId="0" borderId="0" xfId="0" applyFont="1" applyBorder="1" applyAlignment="1">
      <alignment vertical="center"/>
    </xf>
    <xf numFmtId="0" fontId="0" fillId="0" borderId="0" xfId="0" applyFont="1" applyBorder="1"/>
    <xf numFmtId="0" fontId="0" fillId="0" borderId="0" xfId="0" applyFont="1" applyBorder="1" applyAlignment="1">
      <alignment horizontal="right" vertical="center"/>
    </xf>
    <xf numFmtId="0" fontId="0" fillId="0" borderId="0" xfId="0" applyFont="1" applyBorder="1" applyAlignment="1">
      <alignment vertical="center"/>
    </xf>
    <xf numFmtId="166" fontId="9" fillId="0" borderId="0" xfId="1" applyNumberFormat="1" applyFont="1" applyFill="1" applyBorder="1" applyAlignment="1">
      <alignment horizontal="right" vertical="center" wrapText="1"/>
    </xf>
    <xf numFmtId="0" fontId="2" fillId="0" borderId="0" xfId="0" applyFont="1" applyFill="1" applyBorder="1" applyAlignment="1">
      <alignment vertical="center"/>
    </xf>
    <xf numFmtId="164" fontId="0" fillId="0" borderId="0" xfId="1" applyNumberFormat="1" applyFont="1" applyFill="1" applyBorder="1" applyAlignment="1">
      <alignment wrapText="1"/>
    </xf>
    <xf numFmtId="164" fontId="9" fillId="0" borderId="0" xfId="1" applyNumberFormat="1" applyFont="1" applyFill="1" applyBorder="1" applyAlignment="1">
      <alignment wrapText="1"/>
    </xf>
    <xf numFmtId="164" fontId="9" fillId="0" borderId="1" xfId="1" applyNumberFormat="1" applyFont="1" applyFill="1" applyBorder="1" applyAlignment="1">
      <alignment wrapText="1"/>
    </xf>
    <xf numFmtId="164" fontId="0" fillId="0" borderId="0" xfId="1" applyNumberFormat="1" applyFont="1" applyFill="1" applyBorder="1" applyAlignment="1"/>
    <xf numFmtId="164" fontId="9" fillId="0" borderId="0" xfId="1" applyNumberFormat="1" applyFont="1" applyFill="1" applyBorder="1" applyAlignment="1"/>
    <xf numFmtId="43" fontId="9" fillId="0" borderId="0" xfId="1" applyNumberFormat="1" applyFont="1" applyFill="1" applyBorder="1" applyAlignment="1">
      <alignment wrapText="1"/>
    </xf>
    <xf numFmtId="0" fontId="0" fillId="6" borderId="0" xfId="0" applyFont="1" applyFill="1" applyBorder="1" applyAlignment="1">
      <alignment vertical="center" wrapText="1"/>
    </xf>
    <xf numFmtId="164" fontId="0" fillId="6" borderId="0" xfId="1" applyNumberFormat="1" applyFont="1" applyFill="1" applyBorder="1" applyAlignment="1">
      <alignment wrapText="1"/>
    </xf>
    <xf numFmtId="0" fontId="6" fillId="2" borderId="5" xfId="0" applyFont="1" applyFill="1" applyBorder="1"/>
    <xf numFmtId="0" fontId="11" fillId="0" borderId="0" xfId="0" applyFont="1" applyBorder="1" applyAlignment="1">
      <alignment vertical="center"/>
    </xf>
    <xf numFmtId="0" fontId="11" fillId="0" borderId="0" xfId="0" applyFont="1"/>
    <xf numFmtId="0" fontId="2" fillId="7" borderId="0" xfId="0" applyFont="1" applyFill="1"/>
    <xf numFmtId="0" fontId="0" fillId="8" borderId="0" xfId="0" applyFill="1"/>
    <xf numFmtId="0" fontId="0" fillId="0" borderId="0" xfId="0" applyFont="1" applyBorder="1" applyAlignment="1">
      <alignment vertical="center" wrapText="1"/>
    </xf>
    <xf numFmtId="0" fontId="0" fillId="0" borderId="2" xfId="0" applyFont="1" applyBorder="1"/>
    <xf numFmtId="0" fontId="0" fillId="0" borderId="0" xfId="0" applyFont="1"/>
    <xf numFmtId="0" fontId="12" fillId="2" borderId="5" xfId="0" applyFont="1" applyFill="1" applyBorder="1" applyAlignment="1">
      <alignment horizontal="left" vertical="center" wrapText="1"/>
    </xf>
    <xf numFmtId="0" fontId="0" fillId="0" borderId="0" xfId="0" applyFont="1" applyAlignment="1">
      <alignment horizontal="left" vertical="center"/>
    </xf>
    <xf numFmtId="0" fontId="3" fillId="0" borderId="0" xfId="0" applyFont="1" applyAlignment="1">
      <alignment horizontal="left" vertical="center" wrapText="1"/>
    </xf>
    <xf numFmtId="0" fontId="3" fillId="0" borderId="0" xfId="0" applyFont="1" applyAlignment="1">
      <alignment horizontal="center" vertical="center" wrapText="1"/>
    </xf>
    <xf numFmtId="0" fontId="3" fillId="0" borderId="0" xfId="0" applyFont="1" applyAlignment="1">
      <alignment horizontal="left" vertical="center" wrapText="1" indent="2"/>
    </xf>
    <xf numFmtId="0" fontId="3" fillId="0" borderId="0" xfId="0" applyFont="1" applyAlignment="1">
      <alignment horizontal="left" vertical="center" wrapText="1" indent="1"/>
    </xf>
    <xf numFmtId="0" fontId="3" fillId="0" borderId="3" xfId="0" applyFont="1" applyBorder="1" applyAlignment="1">
      <alignment vertical="center"/>
    </xf>
    <xf numFmtId="0" fontId="3" fillId="0" borderId="0" xfId="0" applyFont="1" applyAlignment="1">
      <alignment vertical="center"/>
    </xf>
    <xf numFmtId="167" fontId="3" fillId="0" borderId="0" xfId="0" applyNumberFormat="1" applyFont="1" applyAlignment="1">
      <alignment horizontal="center" vertical="center" wrapText="1"/>
    </xf>
    <xf numFmtId="3" fontId="3" fillId="0" borderId="0" xfId="0" applyNumberFormat="1" applyFont="1" applyAlignment="1">
      <alignment horizontal="center" vertical="center" wrapText="1"/>
    </xf>
    <xf numFmtId="2" fontId="3" fillId="0" borderId="0" xfId="0" applyNumberFormat="1" applyFont="1" applyAlignment="1">
      <alignment horizontal="center" vertical="center" wrapText="1"/>
    </xf>
    <xf numFmtId="0" fontId="3" fillId="3" borderId="3" xfId="0" applyFont="1" applyFill="1" applyBorder="1" applyAlignment="1">
      <alignment vertical="center"/>
    </xf>
    <xf numFmtId="0" fontId="0" fillId="0" borderId="0" xfId="0" applyFont="1" applyAlignment="1">
      <alignment vertical="top" wrapText="1"/>
    </xf>
    <xf numFmtId="0" fontId="0" fillId="0" borderId="0" xfId="0" applyFont="1" applyAlignment="1">
      <alignment vertical="center" wrapText="1"/>
    </xf>
    <xf numFmtId="0" fontId="3" fillId="0" borderId="0" xfId="0" applyFont="1" applyBorder="1" applyAlignment="1">
      <alignment vertical="center"/>
    </xf>
    <xf numFmtId="0" fontId="3" fillId="0" borderId="0" xfId="0" applyFont="1" applyBorder="1" applyAlignment="1">
      <alignment horizontal="center" vertical="center" wrapText="1"/>
    </xf>
    <xf numFmtId="167" fontId="3" fillId="0" borderId="0" xfId="0" applyNumberFormat="1" applyFont="1" applyBorder="1" applyAlignment="1">
      <alignment horizontal="center" vertical="center" wrapText="1"/>
    </xf>
    <xf numFmtId="3" fontId="3" fillId="0" borderId="0" xfId="0" applyNumberFormat="1" applyFont="1" applyBorder="1" applyAlignment="1">
      <alignment horizontal="center" vertical="center" wrapText="1"/>
    </xf>
    <xf numFmtId="2" fontId="3" fillId="0" borderId="0" xfId="0" applyNumberFormat="1" applyFont="1" applyBorder="1" applyAlignment="1">
      <alignment horizontal="center" vertical="center" wrapText="1"/>
    </xf>
    <xf numFmtId="167" fontId="0" fillId="0" borderId="0" xfId="0" applyNumberFormat="1" applyFont="1"/>
    <xf numFmtId="0" fontId="3" fillId="0" borderId="0" xfId="0" applyNumberFormat="1" applyFont="1" applyAlignment="1">
      <alignment vertical="center"/>
    </xf>
    <xf numFmtId="0" fontId="0" fillId="0" borderId="1" xfId="0" applyFont="1" applyBorder="1"/>
    <xf numFmtId="0" fontId="0" fillId="0" borderId="0" xfId="0" applyFont="1" applyFill="1" applyBorder="1"/>
    <xf numFmtId="0" fontId="0" fillId="0" borderId="0" xfId="0" applyFont="1" applyAlignment="1"/>
    <xf numFmtId="0" fontId="2" fillId="0" borderId="0" xfId="0" applyFont="1" applyBorder="1" applyAlignment="1">
      <alignment horizontal="center" vertical="center" wrapText="1"/>
    </xf>
    <xf numFmtId="0" fontId="0" fillId="0" borderId="0" xfId="0" applyFont="1" applyAlignment="1">
      <alignment wrapText="1"/>
    </xf>
    <xf numFmtId="0" fontId="3" fillId="3" borderId="0" xfId="0" applyFont="1" applyFill="1" applyBorder="1" applyAlignment="1">
      <alignment vertical="center"/>
    </xf>
    <xf numFmtId="0" fontId="0" fillId="0" borderId="11" xfId="0" applyFont="1" applyFill="1" applyBorder="1" applyAlignment="1">
      <alignment horizontal="left" vertical="center" indent="1"/>
    </xf>
    <xf numFmtId="0" fontId="14" fillId="0" borderId="0" xfId="0" applyFont="1"/>
    <xf numFmtId="0" fontId="0" fillId="0" borderId="0" xfId="0" applyAlignment="1">
      <alignment horizontal="left" vertical="top" wrapText="1"/>
    </xf>
    <xf numFmtId="0" fontId="13" fillId="0" borderId="0" xfId="4"/>
    <xf numFmtId="0" fontId="2" fillId="0" borderId="12" xfId="0" applyFont="1" applyBorder="1" applyAlignment="1">
      <alignment horizontal="center"/>
    </xf>
    <xf numFmtId="0" fontId="16" fillId="0" borderId="0" xfId="0" applyFont="1" applyAlignment="1">
      <alignment vertical="center"/>
    </xf>
    <xf numFmtId="0" fontId="0" fillId="0" borderId="0" xfId="0" applyAlignment="1">
      <alignment horizontal="left" vertical="top"/>
    </xf>
    <xf numFmtId="0" fontId="0" fillId="5" borderId="1" xfId="0" applyFont="1" applyFill="1" applyBorder="1" applyAlignment="1" applyProtection="1">
      <alignment horizontal="center" vertical="center" wrapText="1"/>
      <protection locked="0"/>
    </xf>
    <xf numFmtId="0" fontId="0" fillId="5" borderId="0" xfId="0" applyFont="1" applyFill="1" applyAlignment="1" applyProtection="1">
      <alignment horizontal="right"/>
      <protection locked="0"/>
    </xf>
    <xf numFmtId="168" fontId="0" fillId="5" borderId="0" xfId="0" applyNumberFormat="1" applyFont="1" applyFill="1" applyProtection="1">
      <protection locked="0"/>
    </xf>
    <xf numFmtId="0" fontId="0" fillId="5" borderId="0" xfId="0" applyFont="1" applyFill="1" applyProtection="1">
      <protection locked="0"/>
    </xf>
    <xf numFmtId="166" fontId="0" fillId="5" borderId="0" xfId="2" applyNumberFormat="1" applyFont="1" applyFill="1" applyProtection="1">
      <protection locked="0"/>
    </xf>
    <xf numFmtId="0" fontId="0" fillId="0" borderId="0" xfId="0" applyFont="1" applyFill="1" applyProtection="1"/>
    <xf numFmtId="0" fontId="0" fillId="0" borderId="0" xfId="0" applyFont="1" applyProtection="1"/>
    <xf numFmtId="0" fontId="11" fillId="0" borderId="13" xfId="0" applyFont="1" applyBorder="1"/>
    <xf numFmtId="0" fontId="0" fillId="0" borderId="14" xfId="0" applyFont="1" applyBorder="1" applyAlignment="1">
      <alignment vertical="center" wrapText="1"/>
    </xf>
    <xf numFmtId="0" fontId="0" fillId="0" borderId="15" xfId="0" applyFont="1" applyBorder="1"/>
    <xf numFmtId="0" fontId="2" fillId="0" borderId="16" xfId="0" applyFont="1" applyBorder="1" applyAlignment="1">
      <alignment vertical="center"/>
    </xf>
    <xf numFmtId="0" fontId="0" fillId="0" borderId="17" xfId="0" applyFont="1" applyBorder="1" applyAlignment="1">
      <alignment horizontal="right" vertical="center"/>
    </xf>
    <xf numFmtId="0" fontId="0" fillId="0" borderId="16" xfId="0" applyFont="1" applyBorder="1" applyAlignment="1"/>
    <xf numFmtId="164" fontId="0" fillId="0" borderId="17" xfId="1" applyNumberFormat="1" applyFont="1" applyFill="1" applyBorder="1" applyAlignment="1">
      <alignment wrapText="1"/>
    </xf>
    <xf numFmtId="164" fontId="9" fillId="0" borderId="17" xfId="1" applyNumberFormat="1" applyFont="1" applyFill="1" applyBorder="1" applyAlignment="1">
      <alignment wrapText="1"/>
    </xf>
    <xf numFmtId="0" fontId="0" fillId="6" borderId="16" xfId="0" applyFont="1" applyFill="1" applyBorder="1" applyAlignment="1"/>
    <xf numFmtId="164" fontId="0" fillId="6" borderId="17" xfId="1" applyNumberFormat="1" applyFont="1" applyFill="1" applyBorder="1" applyAlignment="1">
      <alignment wrapText="1"/>
    </xf>
    <xf numFmtId="164" fontId="9" fillId="0" borderId="18" xfId="1" applyNumberFormat="1" applyFont="1" applyFill="1" applyBorder="1" applyAlignment="1">
      <alignment wrapText="1"/>
    </xf>
    <xf numFmtId="164" fontId="0" fillId="0" borderId="17" xfId="1" applyNumberFormat="1" applyFont="1" applyBorder="1" applyAlignment="1"/>
    <xf numFmtId="164" fontId="0" fillId="0" borderId="17" xfId="1" applyNumberFormat="1" applyFont="1" applyFill="1" applyBorder="1" applyAlignment="1"/>
    <xf numFmtId="164" fontId="9" fillId="0" borderId="17" xfId="1" applyNumberFormat="1" applyFont="1" applyFill="1" applyBorder="1" applyAlignment="1"/>
    <xf numFmtId="0" fontId="2" fillId="0" borderId="16" xfId="0" applyFont="1" applyBorder="1" applyAlignment="1"/>
    <xf numFmtId="43" fontId="9" fillId="0" borderId="17" xfId="1" applyNumberFormat="1" applyFont="1" applyFill="1" applyBorder="1" applyAlignment="1">
      <alignment wrapText="1"/>
    </xf>
    <xf numFmtId="0" fontId="0" fillId="0" borderId="19" xfId="0" applyFont="1" applyBorder="1"/>
    <xf numFmtId="0" fontId="2" fillId="9" borderId="0" xfId="0" applyFont="1" applyFill="1" applyBorder="1" applyAlignment="1">
      <alignment vertical="center"/>
    </xf>
    <xf numFmtId="43" fontId="9" fillId="9" borderId="17" xfId="1" applyNumberFormat="1" applyFont="1" applyFill="1" applyBorder="1" applyAlignment="1">
      <alignment wrapText="1"/>
    </xf>
    <xf numFmtId="0" fontId="2" fillId="9" borderId="12" xfId="0" applyFont="1" applyFill="1" applyBorder="1" applyAlignment="1">
      <alignment vertical="center"/>
    </xf>
    <xf numFmtId="166" fontId="9" fillId="9" borderId="20" xfId="1" applyNumberFormat="1" applyFont="1" applyFill="1" applyBorder="1" applyAlignment="1">
      <alignment horizontal="right" vertical="center" wrapText="1"/>
    </xf>
    <xf numFmtId="166" fontId="9" fillId="9" borderId="17" xfId="2" applyNumberFormat="1" applyFont="1" applyFill="1" applyBorder="1" applyAlignment="1">
      <alignment wrapText="1"/>
    </xf>
    <xf numFmtId="0" fontId="2" fillId="0" borderId="14" xfId="0" applyFont="1" applyBorder="1" applyAlignment="1">
      <alignment vertical="center"/>
    </xf>
    <xf numFmtId="0" fontId="0" fillId="0" borderId="14" xfId="0" applyFont="1" applyBorder="1"/>
    <xf numFmtId="164" fontId="0" fillId="0" borderId="0" xfId="1" applyNumberFormat="1" applyFont="1" applyBorder="1" applyAlignment="1"/>
    <xf numFmtId="0" fontId="0" fillId="0" borderId="19" xfId="0" applyFont="1" applyBorder="1" applyAlignment="1"/>
    <xf numFmtId="43" fontId="9" fillId="9" borderId="0" xfId="1" applyNumberFormat="1" applyFont="1" applyFill="1" applyBorder="1" applyAlignment="1">
      <alignment wrapText="1"/>
    </xf>
    <xf numFmtId="166" fontId="10" fillId="9" borderId="0" xfId="1" applyNumberFormat="1" applyFont="1" applyFill="1" applyBorder="1" applyAlignment="1">
      <alignment horizontal="right" vertical="center" wrapText="1"/>
    </xf>
    <xf numFmtId="166" fontId="9" fillId="9" borderId="17" xfId="1" applyNumberFormat="1" applyFont="1" applyFill="1" applyBorder="1" applyAlignment="1">
      <alignment horizontal="right" vertical="center" wrapText="1"/>
    </xf>
    <xf numFmtId="166" fontId="9" fillId="9" borderId="12" xfId="1" applyNumberFormat="1" applyFont="1" applyFill="1" applyBorder="1" applyAlignment="1">
      <alignment horizontal="right" vertical="center" wrapText="1"/>
    </xf>
    <xf numFmtId="0" fontId="0" fillId="0" borderId="0" xfId="0" applyFont="1" applyAlignment="1">
      <alignment horizontal="center" wrapText="1"/>
    </xf>
    <xf numFmtId="0" fontId="17" fillId="0" borderId="0" xfId="0" applyFont="1"/>
    <xf numFmtId="0" fontId="19" fillId="0" borderId="0" xfId="0" applyFont="1"/>
    <xf numFmtId="0" fontId="0" fillId="0" borderId="1" xfId="0" applyFont="1" applyBorder="1" applyAlignment="1">
      <alignment vertical="center"/>
    </xf>
    <xf numFmtId="0" fontId="15" fillId="0" borderId="0" xfId="0" applyFont="1" applyBorder="1" applyAlignment="1">
      <alignment vertical="center"/>
    </xf>
    <xf numFmtId="0" fontId="19" fillId="0" borderId="0" xfId="0" applyFont="1" applyAlignment="1">
      <alignment horizontal="left" vertical="top"/>
    </xf>
    <xf numFmtId="0" fontId="17" fillId="10" borderId="21" xfId="0" applyFont="1" applyFill="1" applyBorder="1" applyAlignment="1">
      <alignment horizontal="left"/>
    </xf>
    <xf numFmtId="0" fontId="17" fillId="10" borderId="22" xfId="0" applyFont="1" applyFill="1" applyBorder="1" applyAlignment="1">
      <alignment horizontal="left"/>
    </xf>
    <xf numFmtId="0" fontId="2" fillId="10" borderId="23" xfId="0" applyFont="1" applyFill="1" applyBorder="1" applyAlignment="1">
      <alignment horizontal="center"/>
    </xf>
    <xf numFmtId="0" fontId="18" fillId="10" borderId="24" xfId="4" applyFont="1" applyFill="1" applyBorder="1" applyAlignment="1">
      <alignment horizontal="left"/>
    </xf>
    <xf numFmtId="0" fontId="11" fillId="10" borderId="0" xfId="0" applyFont="1" applyFill="1" applyBorder="1" applyAlignment="1">
      <alignment horizontal="left"/>
    </xf>
    <xf numFmtId="0" fontId="0" fillId="10" borderId="0" xfId="0" applyFill="1" applyBorder="1"/>
    <xf numFmtId="0" fontId="0" fillId="10" borderId="25" xfId="0" applyFill="1" applyBorder="1"/>
    <xf numFmtId="0" fontId="18" fillId="10" borderId="26" xfId="4" applyFont="1" applyFill="1" applyBorder="1" applyAlignment="1">
      <alignment horizontal="left"/>
    </xf>
    <xf numFmtId="0" fontId="0" fillId="10" borderId="1" xfId="0" applyFill="1" applyBorder="1"/>
    <xf numFmtId="0" fontId="11" fillId="10" borderId="1" xfId="0" applyFont="1" applyFill="1" applyBorder="1" applyAlignment="1">
      <alignment horizontal="left"/>
    </xf>
    <xf numFmtId="0" fontId="0" fillId="10" borderId="27" xfId="0" applyFill="1" applyBorder="1"/>
    <xf numFmtId="0" fontId="0" fillId="0" borderId="3" xfId="0" applyFont="1" applyBorder="1" applyAlignment="1">
      <alignment wrapText="1"/>
    </xf>
    <xf numFmtId="0" fontId="17" fillId="0" borderId="0" xfId="0" applyFont="1" applyAlignment="1">
      <alignment vertical="center"/>
    </xf>
    <xf numFmtId="0" fontId="0" fillId="0" borderId="28" xfId="0" applyFont="1" applyBorder="1"/>
    <xf numFmtId="0" fontId="0" fillId="0" borderId="1" xfId="0" applyFont="1" applyBorder="1" applyAlignment="1">
      <alignment vertical="center" wrapText="1"/>
    </xf>
    <xf numFmtId="0" fontId="2" fillId="0" borderId="1" xfId="0" applyFont="1" applyBorder="1" applyAlignment="1">
      <alignment vertical="center" wrapText="1"/>
    </xf>
    <xf numFmtId="0" fontId="2" fillId="0" borderId="18" xfId="0" applyFont="1" applyBorder="1" applyAlignment="1">
      <alignment vertical="center" wrapText="1"/>
    </xf>
    <xf numFmtId="0" fontId="2" fillId="0" borderId="18" xfId="0" applyFont="1" applyBorder="1" applyAlignment="1">
      <alignment horizontal="center" vertical="center" wrapText="1"/>
    </xf>
    <xf numFmtId="0" fontId="11" fillId="0" borderId="0" xfId="0" applyFont="1" applyAlignment="1">
      <alignment horizontal="center"/>
    </xf>
    <xf numFmtId="0" fontId="20" fillId="0" borderId="0" xfId="0" applyFont="1" applyBorder="1" applyAlignment="1">
      <alignment vertical="center"/>
    </xf>
  </cellXfs>
  <cellStyles count="5">
    <cellStyle name="Comma" xfId="1" builtinId="3"/>
    <cellStyle name="Currency" xfId="2" builtinId="4"/>
    <cellStyle name="Hyperlink" xfId="4" builtinId="8"/>
    <cellStyle name="Normal" xfId="0" builtinId="0"/>
    <cellStyle name="Percent" xfId="3" builtinId="5"/>
  </cellStyles>
  <dxfs count="57">
    <dxf>
      <font>
        <strike val="0"/>
        <outline val="0"/>
        <shadow val="0"/>
        <u val="none"/>
        <vertAlign val="baseline"/>
        <name val="Calibri"/>
        <family val="2"/>
        <scheme val="minor"/>
      </font>
    </dxf>
    <dxf>
      <border outline="0">
        <top style="thin">
          <color theme="4" tint="0.39997558519241921"/>
        </top>
      </border>
    </dxf>
    <dxf>
      <border outline="0">
        <left style="thin">
          <color theme="4" tint="0.39997558519241921"/>
        </left>
        <right style="thin">
          <color theme="4" tint="0.39997558519241921"/>
        </right>
        <top style="thin">
          <color theme="4" tint="0.39997558519241921"/>
        </top>
        <bottom style="thin">
          <color theme="4" tint="0.39997558519241921"/>
        </bottom>
      </border>
    </dxf>
    <dxf>
      <font>
        <strike val="0"/>
        <outline val="0"/>
        <shadow val="0"/>
        <u val="none"/>
        <vertAlign val="baseline"/>
        <name val="Calibri"/>
        <family val="2"/>
        <scheme val="minor"/>
      </font>
    </dxf>
    <dxf>
      <border outline="0">
        <bottom style="thin">
          <color theme="4" tint="0.39997558519241921"/>
        </bottom>
      </border>
    </dxf>
    <dxf>
      <font>
        <b/>
        <i val="0"/>
        <strike val="0"/>
        <condense val="0"/>
        <extend val="0"/>
        <outline val="0"/>
        <shadow val="0"/>
        <u val="none"/>
        <vertAlign val="baseline"/>
        <sz val="11"/>
        <color theme="0"/>
        <name val="Calibri"/>
        <family val="2"/>
        <scheme val="minor"/>
      </font>
      <fill>
        <patternFill patternType="solid">
          <fgColor theme="4"/>
          <bgColor theme="4"/>
        </patternFill>
      </fill>
    </dxf>
    <dxf>
      <font>
        <b val="0"/>
        <i val="0"/>
        <strike val="0"/>
        <condense val="0"/>
        <extend val="0"/>
        <outline val="0"/>
        <shadow val="0"/>
        <u val="none"/>
        <vertAlign val="baseline"/>
        <sz val="11"/>
        <color theme="1"/>
        <name val="Calibri"/>
        <family val="2"/>
        <scheme val="minor"/>
      </font>
      <fill>
        <patternFill patternType="solid">
          <fgColor theme="4" tint="0.79998168889431442"/>
          <bgColor theme="4" tint="0.79998168889431442"/>
        </patternFill>
      </fill>
      <border diagonalUp="0" diagonalDown="0" outline="0">
        <left/>
        <right/>
        <top style="thin">
          <color theme="4" tint="0.39997558519241921"/>
        </top>
        <bottom style="thin">
          <color theme="4" tint="0.39997558519241921"/>
        </bottom>
      </border>
    </dxf>
    <dxf>
      <border outline="0">
        <top style="thin">
          <color theme="4" tint="0.39997558519241921"/>
        </top>
      </border>
    </dxf>
    <dxf>
      <border outline="0">
        <left style="thin">
          <color theme="4" tint="0.39997558519241921"/>
        </left>
        <right style="thin">
          <color theme="4" tint="0.39997558519241921"/>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family val="2"/>
        <scheme val="minor"/>
      </font>
      <fill>
        <patternFill patternType="solid">
          <fgColor theme="4" tint="0.79998168889431442"/>
          <bgColor theme="4" tint="0.79998168889431442"/>
        </patternFill>
      </fill>
    </dxf>
    <dxf>
      <border outline="0">
        <bottom style="thin">
          <color theme="4" tint="0.39997558519241921"/>
        </bottom>
      </border>
    </dxf>
    <dxf>
      <font>
        <b/>
        <i val="0"/>
        <strike val="0"/>
        <condense val="0"/>
        <extend val="0"/>
        <outline val="0"/>
        <shadow val="0"/>
        <u val="none"/>
        <vertAlign val="baseline"/>
        <sz val="11"/>
        <color theme="0"/>
        <name val="Calibri"/>
        <family val="2"/>
        <scheme val="minor"/>
      </font>
      <fill>
        <patternFill patternType="solid">
          <fgColor theme="4"/>
          <bgColor theme="4"/>
        </patternFill>
      </fill>
    </dxf>
    <dxf>
      <font>
        <strike val="0"/>
        <outline val="0"/>
        <shadow val="0"/>
        <u val="none"/>
        <vertAlign val="baseline"/>
        <name val="Calibri"/>
        <family val="2"/>
        <scheme val="minor"/>
      </font>
    </dxf>
    <dxf>
      <border outline="0">
        <top style="thin">
          <color theme="4" tint="0.39997558519241921"/>
        </top>
      </border>
    </dxf>
    <dxf>
      <border outline="0">
        <left style="thin">
          <color theme="4" tint="0.39997558519241921"/>
        </left>
        <right style="thin">
          <color theme="4" tint="0.39997558519241921"/>
        </right>
        <top style="thin">
          <color theme="4" tint="0.39997558519241921"/>
        </top>
        <bottom style="thin">
          <color theme="4" tint="0.39997558519241921"/>
        </bottom>
      </border>
    </dxf>
    <dxf>
      <font>
        <strike val="0"/>
        <outline val="0"/>
        <shadow val="0"/>
        <u val="none"/>
        <vertAlign val="baseline"/>
        <name val="Calibri"/>
        <family val="2"/>
        <scheme val="minor"/>
      </font>
    </dxf>
    <dxf>
      <border outline="0">
        <bottom style="thin">
          <color theme="4" tint="0.39997558519241921"/>
        </bottom>
      </border>
    </dxf>
    <dxf>
      <font>
        <b/>
        <i val="0"/>
        <strike val="0"/>
        <condense val="0"/>
        <extend val="0"/>
        <outline val="0"/>
        <shadow val="0"/>
        <u val="none"/>
        <vertAlign val="baseline"/>
        <sz val="11"/>
        <color theme="0"/>
        <name val="Calibri"/>
        <family val="2"/>
        <scheme val="minor"/>
      </font>
      <fill>
        <patternFill patternType="solid">
          <fgColor theme="4"/>
          <bgColor theme="4"/>
        </patternFill>
      </fill>
    </dxf>
    <dxf>
      <font>
        <strike val="0"/>
        <outline val="0"/>
        <shadow val="0"/>
        <u val="none"/>
        <vertAlign val="baseline"/>
        <name val="Calibri"/>
        <family val="2"/>
        <scheme val="minor"/>
      </font>
    </dxf>
    <dxf>
      <font>
        <strike val="0"/>
        <outline val="0"/>
        <shadow val="0"/>
        <u val="none"/>
        <vertAlign val="baseline"/>
        <name val="Calibri"/>
        <family val="2"/>
        <scheme val="minor"/>
      </font>
    </dxf>
    <dxf>
      <font>
        <strike val="0"/>
        <outline val="0"/>
        <shadow val="0"/>
        <u val="none"/>
        <vertAlign val="baseline"/>
        <name val="Calibri"/>
        <family val="2"/>
        <scheme val="minor"/>
      </font>
    </dxf>
    <dxf>
      <font>
        <b val="0"/>
        <i val="0"/>
        <strike val="0"/>
        <condense val="0"/>
        <extend val="0"/>
        <outline val="0"/>
        <shadow val="0"/>
        <u val="none"/>
        <vertAlign val="baseline"/>
        <sz val="11"/>
        <color theme="1"/>
        <name val="Calibri"/>
        <family val="2"/>
        <scheme val="minor"/>
      </font>
      <fill>
        <patternFill patternType="solid">
          <fgColor theme="4" tint="0.79998168889431442"/>
          <bgColor theme="4" tint="0.79998168889431442"/>
        </patternFill>
      </fill>
      <border diagonalUp="0" diagonalDown="0" outline="0">
        <left style="thin">
          <color theme="4" tint="0.39997558519241921"/>
        </left>
        <right/>
        <top style="thin">
          <color theme="4" tint="0.39997558519241921"/>
        </top>
        <bottom/>
      </border>
    </dxf>
    <dxf>
      <font>
        <b val="0"/>
        <i val="0"/>
        <strike val="0"/>
        <condense val="0"/>
        <extend val="0"/>
        <outline val="0"/>
        <shadow val="0"/>
        <u val="none"/>
        <vertAlign val="baseline"/>
        <sz val="11"/>
        <color theme="1"/>
        <name val="Calibri"/>
        <family val="2"/>
        <scheme val="minor"/>
      </font>
      <fill>
        <patternFill patternType="solid">
          <fgColor theme="4" tint="0.79998168889431442"/>
          <bgColor theme="4" tint="0.79998168889431442"/>
        </patternFill>
      </fill>
      <border diagonalUp="0" diagonalDown="0" outline="0">
        <left/>
        <right/>
        <top style="thin">
          <color theme="4" tint="0.39997558519241921"/>
        </top>
        <bottom/>
      </border>
    </dxf>
    <dxf>
      <font>
        <b val="0"/>
        <i val="0"/>
        <strike val="0"/>
        <condense val="0"/>
        <extend val="0"/>
        <outline val="0"/>
        <shadow val="0"/>
        <u val="none"/>
        <vertAlign val="baseline"/>
        <sz val="11"/>
        <color theme="1"/>
        <name val="Calibri"/>
        <family val="2"/>
        <scheme val="minor"/>
      </font>
      <fill>
        <patternFill patternType="solid">
          <fgColor theme="4" tint="0.79998168889431442"/>
          <bgColor theme="4" tint="0.79998168889431442"/>
        </patternFill>
      </fill>
      <border diagonalUp="0" diagonalDown="0" outline="0">
        <left style="thin">
          <color theme="4" tint="0.39997558519241921"/>
        </left>
        <right/>
        <top style="thin">
          <color theme="4" tint="0.39997558519241921"/>
        </top>
        <bottom/>
      </border>
    </dxf>
    <dxf>
      <font>
        <b val="0"/>
        <i val="0"/>
        <strike val="0"/>
        <condense val="0"/>
        <extend val="0"/>
        <outline val="0"/>
        <shadow val="0"/>
        <u val="none"/>
        <vertAlign val="baseline"/>
        <sz val="11"/>
        <color theme="1"/>
        <name val="Calibri"/>
        <family val="2"/>
        <scheme val="minor"/>
      </font>
      <fill>
        <patternFill patternType="solid">
          <fgColor theme="4" tint="0.79998168889431442"/>
          <bgColor theme="4" tint="0.79998168889431442"/>
        </patternFill>
      </fill>
      <border diagonalUp="0" diagonalDown="0" outline="0">
        <left/>
        <right/>
        <top style="thin">
          <color theme="4" tint="0.39997558519241921"/>
        </top>
        <bottom/>
      </border>
    </dxf>
    <dxf>
      <font>
        <b val="0"/>
        <i val="0"/>
        <strike val="0"/>
        <condense val="0"/>
        <extend val="0"/>
        <outline val="0"/>
        <shadow val="0"/>
        <u val="none"/>
        <vertAlign val="baseline"/>
        <sz val="11"/>
        <color theme="1"/>
        <name val="Calibri"/>
        <family val="2"/>
        <scheme val="minor"/>
      </font>
      <fill>
        <patternFill patternType="solid">
          <fgColor theme="4" tint="0.79998168889431442"/>
          <bgColor theme="4" tint="0.79998168889431442"/>
        </patternFill>
      </fill>
      <border diagonalUp="0" diagonalDown="0" outline="0">
        <left/>
        <right/>
        <top style="thin">
          <color theme="4" tint="0.39997558519241921"/>
        </top>
        <bottom/>
      </border>
    </dxf>
    <dxf>
      <font>
        <b val="0"/>
        <i val="0"/>
        <strike val="0"/>
        <condense val="0"/>
        <extend val="0"/>
        <outline val="0"/>
        <shadow val="0"/>
        <u val="none"/>
        <vertAlign val="baseline"/>
        <sz val="11"/>
        <color theme="1"/>
        <name val="Calibri"/>
        <family val="2"/>
        <scheme val="minor"/>
      </font>
      <fill>
        <patternFill patternType="solid">
          <fgColor theme="4" tint="0.79998168889431442"/>
          <bgColor theme="4" tint="0.79998168889431442"/>
        </patternFill>
      </fill>
      <border diagonalUp="0" diagonalDown="0">
        <left/>
        <right/>
        <top style="thin">
          <color theme="4" tint="0.39997558519241921"/>
        </top>
        <bottom/>
        <vertical/>
        <horizontal/>
      </border>
    </dxf>
    <dxf>
      <font>
        <b val="0"/>
        <i val="0"/>
        <strike val="0"/>
        <condense val="0"/>
        <extend val="0"/>
        <outline val="0"/>
        <shadow val="0"/>
        <u val="none"/>
        <vertAlign val="baseline"/>
        <sz val="11"/>
        <color theme="1"/>
        <name val="Calibri"/>
        <family val="2"/>
        <scheme val="minor"/>
      </font>
      <fill>
        <patternFill patternType="solid">
          <fgColor theme="4" tint="0.79998168889431442"/>
          <bgColor theme="4" tint="0.79998168889431442"/>
        </patternFill>
      </fill>
      <border diagonalUp="0" diagonalDown="0" outline="0">
        <left/>
        <right/>
        <top style="thin">
          <color theme="4" tint="0.39997558519241921"/>
        </top>
        <bottom/>
      </border>
    </dxf>
    <dxf>
      <font>
        <b val="0"/>
        <i val="0"/>
        <strike val="0"/>
        <condense val="0"/>
        <extend val="0"/>
        <outline val="0"/>
        <shadow val="0"/>
        <u val="none"/>
        <vertAlign val="baseline"/>
        <sz val="11"/>
        <color theme="1"/>
        <name val="Calibri"/>
        <family val="2"/>
        <scheme val="minor"/>
      </font>
      <fill>
        <patternFill patternType="solid">
          <fgColor theme="4" tint="0.79998168889431442"/>
          <bgColor theme="4" tint="0.79998168889431442"/>
        </patternFill>
      </fill>
      <border diagonalUp="0" diagonalDown="0">
        <left/>
        <right/>
        <top style="thin">
          <color theme="4" tint="0.39997558519241921"/>
        </top>
        <bottom/>
        <vertical/>
        <horizontal/>
      </border>
    </dxf>
    <dxf>
      <font>
        <b val="0"/>
        <i val="0"/>
        <strike val="0"/>
        <condense val="0"/>
        <extend val="0"/>
        <outline val="0"/>
        <shadow val="0"/>
        <u val="none"/>
        <vertAlign val="baseline"/>
        <sz val="11"/>
        <color theme="1"/>
        <name val="Calibri"/>
        <family val="2"/>
        <scheme val="minor"/>
      </font>
      <fill>
        <patternFill patternType="solid">
          <fgColor theme="4" tint="0.79998168889431442"/>
          <bgColor theme="4" tint="0.79998168889431442"/>
        </patternFill>
      </fill>
      <border diagonalUp="0" diagonalDown="0" outline="0">
        <left/>
        <right/>
        <top style="thin">
          <color theme="4" tint="0.39997558519241921"/>
        </top>
        <bottom/>
      </border>
    </dxf>
    <dxf>
      <font>
        <b val="0"/>
        <i val="0"/>
        <strike val="0"/>
        <condense val="0"/>
        <extend val="0"/>
        <outline val="0"/>
        <shadow val="0"/>
        <u val="none"/>
        <vertAlign val="baseline"/>
        <sz val="11"/>
        <color theme="1"/>
        <name val="Calibri"/>
        <family val="2"/>
        <scheme val="minor"/>
      </font>
      <fill>
        <patternFill patternType="solid">
          <fgColor theme="4" tint="0.79998168889431442"/>
          <bgColor theme="4" tint="0.79998168889431442"/>
        </patternFill>
      </fill>
      <border diagonalUp="0" diagonalDown="0" outline="0">
        <left/>
        <right/>
        <top style="thin">
          <color theme="4" tint="0.39997558519241921"/>
        </top>
        <bottom/>
      </border>
    </dxf>
    <dxf>
      <font>
        <b val="0"/>
        <i val="0"/>
        <strike val="0"/>
        <condense val="0"/>
        <extend val="0"/>
        <outline val="0"/>
        <shadow val="0"/>
        <u val="none"/>
        <vertAlign val="baseline"/>
        <sz val="11"/>
        <color theme="1"/>
        <name val="Calibri"/>
        <family val="2"/>
        <scheme val="minor"/>
      </font>
      <fill>
        <patternFill patternType="solid">
          <fgColor theme="4" tint="0.79998168889431442"/>
          <bgColor theme="4" tint="0.79998168889431442"/>
        </patternFill>
      </fill>
    </dxf>
    <dxf>
      <font>
        <b val="0"/>
        <i val="0"/>
        <strike val="0"/>
        <condense val="0"/>
        <extend val="0"/>
        <outline val="0"/>
        <shadow val="0"/>
        <u val="none"/>
        <vertAlign val="baseline"/>
        <sz val="11"/>
        <color theme="0"/>
        <name val="Calibri"/>
        <family val="2"/>
        <scheme val="minor"/>
      </font>
      <fill>
        <patternFill patternType="solid">
          <fgColor theme="4" tint="0.79995117038483843"/>
          <bgColor rgb="FF0070C0"/>
        </patternFill>
      </fill>
      <alignment horizontal="general" vertical="bottom" textRotation="0" wrapText="1" indent="0" justifyLastLine="0" shrinkToFit="0" readingOrder="0"/>
      <border diagonalUp="0" diagonalDown="0" outline="0">
        <left style="thin">
          <color theme="4" tint="0.39997558519241921"/>
        </left>
        <right style="thin">
          <color theme="4" tint="0.39997558519241921"/>
        </right>
        <top/>
        <bottom/>
      </border>
    </dxf>
    <dxf>
      <font>
        <b val="0"/>
        <i val="0"/>
        <strike val="0"/>
        <condense val="0"/>
        <extend val="0"/>
        <outline val="0"/>
        <shadow val="0"/>
        <u val="none"/>
        <vertAlign val="baseline"/>
        <sz val="10"/>
        <color theme="1"/>
        <name val="Calibri"/>
        <family val="2"/>
        <scheme val="minor"/>
      </font>
      <fill>
        <patternFill patternType="solid">
          <fgColor theme="4" tint="0.79998168889431442"/>
          <bgColor theme="4" tint="0.79998168889431442"/>
        </patternFill>
      </fill>
      <alignment horizontal="general" vertical="center" textRotation="0" wrapText="0" indent="0" justifyLastLine="0" shrinkToFit="0" readingOrder="0"/>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family val="2"/>
        <scheme val="minor"/>
      </font>
      <fill>
        <patternFill patternType="solid">
          <fgColor theme="4" tint="0.79998168889431442"/>
          <bgColor theme="4" tint="0.79998168889431442"/>
        </patternFill>
      </fill>
      <border diagonalUp="0" diagonalDown="0" outline="0">
        <left/>
        <right style="thin">
          <color theme="4" tint="0.39997558519241921"/>
        </right>
        <top style="thin">
          <color theme="4" tint="0.39997558519241921"/>
        </top>
        <bottom style="thin">
          <color theme="4" tint="0.39997558519241921"/>
        </bottom>
      </border>
    </dxf>
    <dxf>
      <border outline="0">
        <top style="thin">
          <color theme="4" tint="0.39997558519241921"/>
        </top>
      </border>
    </dxf>
    <dxf>
      <border outline="0">
        <left style="thin">
          <color theme="4" tint="0.39997558519241921"/>
        </left>
        <top style="thin">
          <color theme="4" tint="0.39997558519241921"/>
        </top>
      </border>
    </dxf>
    <dxf>
      <font>
        <strike val="0"/>
        <outline val="0"/>
        <shadow val="0"/>
        <u val="none"/>
        <vertAlign val="baseline"/>
        <name val="Calibri"/>
        <family val="2"/>
        <scheme val="minor"/>
      </font>
    </dxf>
    <dxf>
      <border outline="0">
        <bottom style="thin">
          <color theme="4" tint="0.39997558519241921"/>
        </bottom>
      </border>
    </dxf>
    <dxf>
      <font>
        <strike val="0"/>
        <outline val="0"/>
        <shadow val="0"/>
        <u val="none"/>
        <vertAlign val="baseline"/>
        <name val="Calibri"/>
        <family val="2"/>
        <scheme val="minor"/>
      </font>
    </dxf>
    <dxf>
      <font>
        <b val="0"/>
        <i val="0"/>
        <strike val="0"/>
        <condense val="0"/>
        <extend val="0"/>
        <outline val="0"/>
        <shadow val="0"/>
        <u val="none"/>
        <vertAlign val="baseline"/>
        <sz val="10"/>
        <color theme="1"/>
        <name val="Calibri"/>
        <family val="2"/>
        <scheme val="minor"/>
      </font>
      <alignment horizontal="center" vertical="center" textRotation="0" wrapText="1" indent="0" justifyLastLine="0" shrinkToFit="0" readingOrder="0"/>
    </dxf>
    <dxf>
      <font>
        <b val="0"/>
        <i val="0"/>
        <strike val="0"/>
        <condense val="0"/>
        <extend val="0"/>
        <outline val="0"/>
        <shadow val="0"/>
        <u val="none"/>
        <vertAlign val="baseline"/>
        <sz val="10"/>
        <color theme="1"/>
        <name val="Calibri"/>
        <family val="2"/>
        <scheme val="minor"/>
      </font>
      <numFmt numFmtId="2" formatCode="0.00"/>
      <alignment horizontal="center" vertical="center" textRotation="0" wrapText="1" indent="0" justifyLastLine="0" shrinkToFit="0" readingOrder="0"/>
    </dxf>
    <dxf>
      <font>
        <b val="0"/>
        <i val="0"/>
        <strike val="0"/>
        <condense val="0"/>
        <extend val="0"/>
        <outline val="0"/>
        <shadow val="0"/>
        <u val="none"/>
        <vertAlign val="baseline"/>
        <sz val="10"/>
        <color theme="1"/>
        <name val="Calibri"/>
        <family val="2"/>
        <scheme val="minor"/>
      </font>
      <numFmt numFmtId="167" formatCode="0.0"/>
      <alignment horizontal="center" vertical="center" textRotation="0" wrapText="1" indent="0" justifyLastLine="0" shrinkToFit="0" readingOrder="0"/>
    </dxf>
    <dxf>
      <font>
        <b val="0"/>
        <i val="0"/>
        <strike val="0"/>
        <condense val="0"/>
        <extend val="0"/>
        <outline val="0"/>
        <shadow val="0"/>
        <u val="none"/>
        <vertAlign val="baseline"/>
        <sz val="10"/>
        <color theme="1"/>
        <name val="Calibri"/>
        <family val="2"/>
        <scheme val="minor"/>
      </font>
      <numFmt numFmtId="2" formatCode="0.00"/>
      <alignment horizontal="center" vertical="center" textRotation="0" wrapText="1" indent="0" justifyLastLine="0" shrinkToFit="0" readingOrder="0"/>
    </dxf>
    <dxf>
      <font>
        <b val="0"/>
        <i val="0"/>
        <strike val="0"/>
        <condense val="0"/>
        <extend val="0"/>
        <outline val="0"/>
        <shadow val="0"/>
        <u val="none"/>
        <vertAlign val="baseline"/>
        <sz val="10"/>
        <color theme="1"/>
        <name val="Calibri"/>
        <family val="2"/>
        <scheme val="minor"/>
      </font>
      <alignment horizontal="center" vertical="center" textRotation="0" wrapText="1" indent="0" justifyLastLine="0" shrinkToFit="0" readingOrder="0"/>
    </dxf>
    <dxf>
      <font>
        <b val="0"/>
        <i val="0"/>
        <strike val="0"/>
        <condense val="0"/>
        <extend val="0"/>
        <outline val="0"/>
        <shadow val="0"/>
        <u val="none"/>
        <vertAlign val="baseline"/>
        <sz val="10"/>
        <color theme="1"/>
        <name val="Calibri"/>
        <family val="2"/>
        <scheme val="minor"/>
      </font>
      <numFmt numFmtId="3" formatCode="#,##0"/>
      <alignment horizontal="center" vertical="center" textRotation="0" wrapText="1" indent="0" justifyLastLine="0" shrinkToFit="0" readingOrder="0"/>
    </dxf>
    <dxf>
      <font>
        <b val="0"/>
        <i val="0"/>
        <strike val="0"/>
        <condense val="0"/>
        <extend val="0"/>
        <outline val="0"/>
        <shadow val="0"/>
        <u val="none"/>
        <vertAlign val="baseline"/>
        <sz val="10"/>
        <color theme="1"/>
        <name val="Calibri"/>
        <family val="2"/>
        <scheme val="minor"/>
      </font>
      <numFmt numFmtId="167" formatCode="0.0"/>
      <alignment horizontal="center" vertical="center" textRotation="0" wrapText="1" indent="0" justifyLastLine="0" shrinkToFit="0" readingOrder="0"/>
    </dxf>
    <dxf>
      <font>
        <b val="0"/>
        <i val="0"/>
        <strike val="0"/>
        <condense val="0"/>
        <extend val="0"/>
        <outline val="0"/>
        <shadow val="0"/>
        <u val="none"/>
        <vertAlign val="baseline"/>
        <sz val="10"/>
        <color theme="1"/>
        <name val="Calibri"/>
        <family val="2"/>
        <scheme val="minor"/>
      </font>
      <alignment horizontal="center" vertical="center" textRotation="0" wrapText="1" indent="0" justifyLastLine="0" shrinkToFit="0" readingOrder="0"/>
    </dxf>
    <dxf>
      <font>
        <b val="0"/>
        <i val="0"/>
        <strike val="0"/>
        <condense val="0"/>
        <extend val="0"/>
        <outline val="0"/>
        <shadow val="0"/>
        <u val="none"/>
        <vertAlign val="baseline"/>
        <sz val="10"/>
        <color theme="1"/>
        <name val="Calibri"/>
        <family val="2"/>
        <scheme val="minor"/>
      </font>
      <alignment horizontal="center" vertical="center" textRotation="0" wrapText="1" indent="0" justifyLastLine="0" shrinkToFit="0" readingOrder="0"/>
    </dxf>
    <dxf>
      <font>
        <b val="0"/>
        <i val="0"/>
        <strike val="0"/>
        <condense val="0"/>
        <extend val="0"/>
        <outline val="0"/>
        <shadow val="0"/>
        <u val="none"/>
        <vertAlign val="baseline"/>
        <sz val="10"/>
        <color theme="1"/>
        <name val="Calibri"/>
        <family val="2"/>
        <scheme val="minor"/>
      </font>
      <alignment horizontal="center" vertical="center" textRotation="0" wrapText="1" indent="0" justifyLastLine="0" shrinkToFit="0" readingOrder="0"/>
    </dxf>
    <dxf>
      <font>
        <b val="0"/>
        <i val="0"/>
        <strike val="0"/>
        <condense val="0"/>
        <extend val="0"/>
        <outline val="0"/>
        <shadow val="0"/>
        <u val="none"/>
        <vertAlign val="baseline"/>
        <sz val="10"/>
        <color theme="1"/>
        <name val="Calibri"/>
        <family val="2"/>
        <scheme val="minor"/>
      </font>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border diagonalUp="0" diagonalDown="0" outline="0">
        <left style="thin">
          <color theme="4" tint="0.39997558519241921"/>
        </left>
        <right style="thin">
          <color theme="4" tint="0.39997558519241921"/>
        </right>
        <top style="thin">
          <color theme="4" tint="0.39997558519241921"/>
        </top>
        <bottom style="thin">
          <color theme="4" tint="0.39997558519241921"/>
        </bottom>
      </border>
    </dxf>
    <dxf>
      <font>
        <b val="0"/>
        <i val="0"/>
        <strike val="0"/>
        <condense val="0"/>
        <extend val="0"/>
        <outline val="0"/>
        <shadow val="0"/>
        <u val="none"/>
        <vertAlign val="baseline"/>
        <sz val="10"/>
        <color theme="1"/>
        <name val="Calibri"/>
        <family val="2"/>
        <scheme val="minor"/>
      </font>
      <alignment horizontal="center" vertical="center" textRotation="0" wrapText="1" indent="0" justifyLastLine="0" shrinkToFit="0" readingOrder="0"/>
    </dxf>
    <dxf>
      <font>
        <b val="0"/>
        <i val="0"/>
        <strike val="0"/>
        <condense val="0"/>
        <extend val="0"/>
        <outline val="0"/>
        <shadow val="0"/>
        <u val="none"/>
        <vertAlign val="baseline"/>
        <sz val="10"/>
        <color theme="1"/>
        <name val="Calibri"/>
        <family val="2"/>
        <scheme val="minor"/>
      </font>
      <alignment horizontal="left" vertical="center" textRotation="0" wrapText="1" indent="1" justifyLastLine="0" shrinkToFit="0" readingOrder="0"/>
    </dxf>
    <dxf>
      <font>
        <strike val="0"/>
        <outline val="0"/>
        <shadow val="0"/>
        <u val="none"/>
        <vertAlign val="baseline"/>
        <name val="Calibri"/>
        <family val="2"/>
        <scheme val="minor"/>
      </font>
    </dxf>
    <dxf>
      <font>
        <strike val="0"/>
        <outline val="0"/>
        <shadow val="0"/>
        <u val="none"/>
        <vertAlign val="baseline"/>
        <name val="Calibri"/>
        <family val="2"/>
        <scheme val="minor"/>
      </font>
    </dxf>
    <dxf>
      <font>
        <strike val="0"/>
        <outline val="0"/>
        <shadow val="0"/>
        <u val="none"/>
        <vertAlign val="baseline"/>
        <name val="Calibri"/>
        <family val="2"/>
        <scheme val="minor"/>
      </font>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hyperlink" Target="https://extension.msstate.edu/publications/farm-machinery-cost-calculations" TargetMode="External"/><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2</xdr:col>
      <xdr:colOff>190500</xdr:colOff>
      <xdr:row>21</xdr:row>
      <xdr:rowOff>63095</xdr:rowOff>
    </xdr:from>
    <xdr:to>
      <xdr:col>5</xdr:col>
      <xdr:colOff>552449</xdr:colOff>
      <xdr:row>27</xdr:row>
      <xdr:rowOff>165781</xdr:rowOff>
    </xdr:to>
    <xdr:pic>
      <xdr:nvPicPr>
        <xdr:cNvPr id="8" name="Picture 7">
          <a:extLst>
            <a:ext uri="{FF2B5EF4-FFF2-40B4-BE49-F238E27FC236}">
              <a16:creationId xmlns:a16="http://schemas.microsoft.com/office/drawing/2014/main" id="{1F537CB0-ABB3-46B2-8870-D0A75B2A4953}"/>
            </a:ext>
          </a:extLst>
        </xdr:cNvPr>
        <xdr:cNvPicPr>
          <a:picLocks noChangeAspect="1"/>
        </xdr:cNvPicPr>
      </xdr:nvPicPr>
      <xdr:blipFill>
        <a:blip xmlns:r="http://schemas.openxmlformats.org/officeDocument/2006/relationships" r:embed="rId1"/>
        <a:stretch>
          <a:fillRect/>
        </a:stretch>
      </xdr:blipFill>
      <xdr:spPr>
        <a:xfrm>
          <a:off x="3238500" y="4215995"/>
          <a:ext cx="2190749" cy="1274261"/>
        </a:xfrm>
        <a:prstGeom prst="rect">
          <a:avLst/>
        </a:prstGeom>
      </xdr:spPr>
    </xdr:pic>
    <xdr:clientData/>
  </xdr:twoCellAnchor>
  <xdr:twoCellAnchor editAs="oneCell">
    <xdr:from>
      <xdr:col>7</xdr:col>
      <xdr:colOff>38100</xdr:colOff>
      <xdr:row>21</xdr:row>
      <xdr:rowOff>54284</xdr:rowOff>
    </xdr:from>
    <xdr:to>
      <xdr:col>10</xdr:col>
      <xdr:colOff>247650</xdr:colOff>
      <xdr:row>28</xdr:row>
      <xdr:rowOff>38100</xdr:rowOff>
    </xdr:to>
    <xdr:pic>
      <xdr:nvPicPr>
        <xdr:cNvPr id="9" name="Picture 8">
          <a:extLst>
            <a:ext uri="{FF2B5EF4-FFF2-40B4-BE49-F238E27FC236}">
              <a16:creationId xmlns:a16="http://schemas.microsoft.com/office/drawing/2014/main" id="{80B9766E-DD03-437A-942C-910BAC1A5D64}"/>
            </a:ext>
          </a:extLst>
        </xdr:cNvPr>
        <xdr:cNvPicPr>
          <a:picLocks noChangeAspect="1"/>
        </xdr:cNvPicPr>
      </xdr:nvPicPr>
      <xdr:blipFill>
        <a:blip xmlns:r="http://schemas.openxmlformats.org/officeDocument/2006/relationships" r:embed="rId2"/>
        <a:stretch>
          <a:fillRect/>
        </a:stretch>
      </xdr:blipFill>
      <xdr:spPr>
        <a:xfrm>
          <a:off x="6134100" y="4207184"/>
          <a:ext cx="2286000" cy="1355416"/>
        </a:xfrm>
        <a:prstGeom prst="rect">
          <a:avLst/>
        </a:prstGeom>
      </xdr:spPr>
    </xdr:pic>
    <xdr:clientData/>
  </xdr:twoCellAnchor>
  <xdr:twoCellAnchor>
    <xdr:from>
      <xdr:col>0</xdr:col>
      <xdr:colOff>0</xdr:colOff>
      <xdr:row>36</xdr:row>
      <xdr:rowOff>28575</xdr:rowOff>
    </xdr:from>
    <xdr:to>
      <xdr:col>12</xdr:col>
      <xdr:colOff>361950</xdr:colOff>
      <xdr:row>41</xdr:row>
      <xdr:rowOff>19050</xdr:rowOff>
    </xdr:to>
    <xdr:sp macro="" textlink="" fLocksText="0">
      <xdr:nvSpPr>
        <xdr:cNvPr id="10" name="TextBox 1">
          <a:extLst>
            <a:ext uri="{FF2B5EF4-FFF2-40B4-BE49-F238E27FC236}">
              <a16:creationId xmlns:a16="http://schemas.microsoft.com/office/drawing/2014/main" id="{CD6E7D5B-6C47-4144-A1D1-96876E71E868}"/>
            </a:ext>
          </a:extLst>
        </xdr:cNvPr>
        <xdr:cNvSpPr txBox="1">
          <a:spLocks noChangeArrowheads="1"/>
        </xdr:cNvSpPr>
      </xdr:nvSpPr>
      <xdr:spPr bwMode="auto">
        <a:xfrm>
          <a:off x="0" y="8115300"/>
          <a:ext cx="9753600" cy="942975"/>
        </a:xfrm>
        <a:prstGeom prst="rect">
          <a:avLst/>
        </a:prstGeom>
        <a:solidFill>
          <a:schemeClr val="bg1"/>
        </a:solidFill>
        <a:ln w="9360" cap="sq">
          <a:solidFill>
            <a:srgbClr val="5B9BD5"/>
          </a:solidFill>
          <a:miter lim="800000"/>
          <a:headEnd/>
          <a:tailEnd/>
        </a:ln>
        <a:effectLst/>
      </xdr:spPr>
      <xdr:txBody>
        <a:bodyPr vertOverflow="clip" wrap="square" lIns="20160" tIns="20160" rIns="20160" bIns="20160" anchor="t"/>
        <a:lstStyle/>
        <a:p>
          <a:pPr algn="l" rtl="0">
            <a:defRPr sz="1000"/>
          </a:pPr>
          <a:r>
            <a:rPr lang="en-US" sz="1100" b="0" i="0" u="none" strike="noStrike" baseline="0">
              <a:solidFill>
                <a:srgbClr val="FF0000"/>
              </a:solidFill>
              <a:latin typeface="Calibri"/>
              <a:cs typeface="Calibri"/>
            </a:rPr>
            <a:t>CAUTION</a:t>
          </a:r>
          <a:r>
            <a:rPr lang="en-US" sz="1100" b="0" i="0" u="none" strike="noStrike" baseline="0">
              <a:solidFill>
                <a:srgbClr val="000000"/>
              </a:solidFill>
              <a:latin typeface="Calibri"/>
              <a:cs typeface="Calibri"/>
            </a:rPr>
            <a:t>: This information is for educational purposes only. Use this program as a Guide Only. The users assume the risk of using or otherwise relying upon any calculator output. Mississippi State Extension Service does not warrant the functionality of the calculator or that any errors can or will be discovered or corrected. Mississippi State Extension Service does not warrant the accuracy or completeness of any calculator output. The calculators, their operation and any output is provided "as is" and without any express or implied warranty, including merchantability or fitness for a particular purpose. Mississippi State Extension Service shall not be bound by any calculator output and is not responsible for use or reliance on such output.</a:t>
          </a:r>
        </a:p>
        <a:p>
          <a:pPr algn="l" rtl="0">
            <a:defRPr sz="1000"/>
          </a:pPr>
          <a:endParaRPr lang="en-US" sz="1100" b="0" i="0" u="none" strike="noStrike" baseline="0">
            <a:solidFill>
              <a:srgbClr val="000000"/>
            </a:solidFill>
            <a:latin typeface="Calibri"/>
            <a:cs typeface="Calibri"/>
          </a:endParaRPr>
        </a:p>
      </xdr:txBody>
    </xdr:sp>
    <xdr:clientData/>
  </xdr:twoCellAnchor>
  <xdr:twoCellAnchor editAs="oneCell">
    <xdr:from>
      <xdr:col>7</xdr:col>
      <xdr:colOff>57150</xdr:colOff>
      <xdr:row>30</xdr:row>
      <xdr:rowOff>19050</xdr:rowOff>
    </xdr:from>
    <xdr:to>
      <xdr:col>10</xdr:col>
      <xdr:colOff>554446</xdr:colOff>
      <xdr:row>35</xdr:row>
      <xdr:rowOff>124967</xdr:rowOff>
    </xdr:to>
    <xdr:pic>
      <xdr:nvPicPr>
        <xdr:cNvPr id="12" name="Picture 11">
          <a:extLst>
            <a:ext uri="{FF2B5EF4-FFF2-40B4-BE49-F238E27FC236}">
              <a16:creationId xmlns:a16="http://schemas.microsoft.com/office/drawing/2014/main" id="{772759E8-F343-4ACB-9123-69E164057ABB}"/>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6153150" y="5010150"/>
          <a:ext cx="2573746" cy="1058417"/>
        </a:xfrm>
        <a:prstGeom prst="rect">
          <a:avLst/>
        </a:prstGeom>
      </xdr:spPr>
    </xdr:pic>
    <xdr:clientData/>
  </xdr:twoCellAnchor>
  <xdr:twoCellAnchor editAs="oneCell">
    <xdr:from>
      <xdr:col>0</xdr:col>
      <xdr:colOff>0</xdr:colOff>
      <xdr:row>30</xdr:row>
      <xdr:rowOff>36846</xdr:rowOff>
    </xdr:from>
    <xdr:to>
      <xdr:col>2</xdr:col>
      <xdr:colOff>76200</xdr:colOff>
      <xdr:row>35</xdr:row>
      <xdr:rowOff>0</xdr:rowOff>
    </xdr:to>
    <xdr:pic>
      <xdr:nvPicPr>
        <xdr:cNvPr id="14" name="Picture 13">
          <a:extLst>
            <a:ext uri="{FF2B5EF4-FFF2-40B4-BE49-F238E27FC236}">
              <a16:creationId xmlns:a16="http://schemas.microsoft.com/office/drawing/2014/main" id="{6B8C4E56-1E20-442C-AC50-296EE9B0C2D9}"/>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0" y="5027946"/>
          <a:ext cx="2676525" cy="915654"/>
        </a:xfrm>
        <a:prstGeom prst="rect">
          <a:avLst/>
        </a:prstGeom>
      </xdr:spPr>
    </xdr:pic>
    <xdr:clientData/>
  </xdr:twoCellAnchor>
  <xdr:oneCellAnchor>
    <xdr:from>
      <xdr:col>2</xdr:col>
      <xdr:colOff>0</xdr:colOff>
      <xdr:row>29</xdr:row>
      <xdr:rowOff>161925</xdr:rowOff>
    </xdr:from>
    <xdr:ext cx="3095624" cy="1094146"/>
    <xdr:sp macro="" textlink="">
      <xdr:nvSpPr>
        <xdr:cNvPr id="15" name="TextBox 14">
          <a:extLst>
            <a:ext uri="{FF2B5EF4-FFF2-40B4-BE49-F238E27FC236}">
              <a16:creationId xmlns:a16="http://schemas.microsoft.com/office/drawing/2014/main" id="{6307A67D-B0EF-4CDA-9983-4158D7F92EBF}"/>
            </a:ext>
          </a:extLst>
        </xdr:cNvPr>
        <xdr:cNvSpPr txBox="1"/>
      </xdr:nvSpPr>
      <xdr:spPr>
        <a:xfrm>
          <a:off x="2895601" y="4962525"/>
          <a:ext cx="3095624" cy="1094146"/>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600">
              <a:solidFill>
                <a:schemeClr val="tx1"/>
              </a:solidFill>
              <a:effectLst/>
              <a:latin typeface="+mn-lt"/>
              <a:ea typeface="+mn-ea"/>
              <a:cs typeface="+mn-cs"/>
            </a:rPr>
            <a:t>This material is based upon work supported by USDA/NIFA under Award Number</a:t>
          </a:r>
        </a:p>
        <a:p>
          <a:r>
            <a:rPr lang="en-US" sz="1600">
              <a:solidFill>
                <a:schemeClr val="tx1"/>
              </a:solidFill>
              <a:effectLst/>
              <a:latin typeface="+mn-lt"/>
              <a:ea typeface="+mn-ea"/>
              <a:cs typeface="+mn-cs"/>
            </a:rPr>
            <a:t>2018-70027-28585.</a:t>
          </a:r>
          <a:endParaRPr lang="en-US" sz="1100"/>
        </a:p>
      </xdr:txBody>
    </xdr:sp>
    <xdr:clientData/>
  </xdr:oneCellAnchor>
  <xdr:oneCellAnchor>
    <xdr:from>
      <xdr:col>14</xdr:col>
      <xdr:colOff>152400</xdr:colOff>
      <xdr:row>2</xdr:row>
      <xdr:rowOff>133350</xdr:rowOff>
    </xdr:from>
    <xdr:ext cx="184731" cy="264560"/>
    <xdr:sp macro="" textlink="">
      <xdr:nvSpPr>
        <xdr:cNvPr id="2" name="TextBox 1">
          <a:extLst>
            <a:ext uri="{FF2B5EF4-FFF2-40B4-BE49-F238E27FC236}">
              <a16:creationId xmlns:a16="http://schemas.microsoft.com/office/drawing/2014/main" id="{22FDDB80-F196-44C3-B4A8-62340772FEF1}"/>
            </a:ext>
          </a:extLst>
        </xdr:cNvPr>
        <xdr:cNvSpPr txBox="1"/>
      </xdr:nvSpPr>
      <xdr:spPr>
        <a:xfrm>
          <a:off x="10763250" y="847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161925</xdr:colOff>
      <xdr:row>1</xdr:row>
      <xdr:rowOff>95248</xdr:rowOff>
    </xdr:from>
    <xdr:ext cx="9220200" cy="1238251"/>
    <xdr:sp macro="" textlink="">
      <xdr:nvSpPr>
        <xdr:cNvPr id="4" name="TextBox 3">
          <a:extLst>
            <a:ext uri="{FF2B5EF4-FFF2-40B4-BE49-F238E27FC236}">
              <a16:creationId xmlns:a16="http://schemas.microsoft.com/office/drawing/2014/main" id="{C35C5368-2DE8-4673-B318-32835ED6C97E}"/>
            </a:ext>
          </a:extLst>
        </xdr:cNvPr>
        <xdr:cNvSpPr txBox="1"/>
      </xdr:nvSpPr>
      <xdr:spPr>
        <a:xfrm>
          <a:off x="161925" y="428623"/>
          <a:ext cx="9220200" cy="1238251"/>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400"/>
            <a:t>This Excel spreadsheet provides a framework to calculate annual farm machinery costs.  The calculations may be made for individual implements, for tractor plus implement operations, and for self-propelled equipment.  The calculations rely on farm machinery performance data developed by the American Society of Agricultural and Biological Engineers (ASABE) and published in ASABE Standards.  The calculations include annual ownership costs, annual operating costs, total annual costs, costs per hour, and costs per acre.  </a:t>
          </a:r>
        </a:p>
      </xdr:txBody>
    </xdr:sp>
    <xdr:clientData/>
  </xdr:oneCellAnchor>
  <xdr:oneCellAnchor>
    <xdr:from>
      <xdr:col>0</xdr:col>
      <xdr:colOff>171450</xdr:colOff>
      <xdr:row>6</xdr:row>
      <xdr:rowOff>123825</xdr:rowOff>
    </xdr:from>
    <xdr:ext cx="9105900" cy="742950"/>
    <xdr:sp macro="" textlink="">
      <xdr:nvSpPr>
        <xdr:cNvPr id="5" name="TextBox 4">
          <a:extLst>
            <a:ext uri="{FF2B5EF4-FFF2-40B4-BE49-F238E27FC236}">
              <a16:creationId xmlns:a16="http://schemas.microsoft.com/office/drawing/2014/main" id="{28978338-5C4B-468E-9EF3-A856101A49B8}"/>
            </a:ext>
          </a:extLst>
        </xdr:cNvPr>
        <xdr:cNvSpPr txBox="1"/>
      </xdr:nvSpPr>
      <xdr:spPr>
        <a:xfrm>
          <a:off x="171450" y="1647825"/>
          <a:ext cx="9105900" cy="74295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400"/>
            <a:t>Select the</a:t>
          </a:r>
          <a:r>
            <a:rPr lang="en-US" sz="1400" baseline="0"/>
            <a:t> type of calculation from the Table of Contents below, then complete the required initital information in the blue shaded areas in the worksheet.  The results of the calculations will be in the bordered area on the right side of the worksheet.</a:t>
          </a:r>
          <a:endParaRPr lang="en-US" sz="1400"/>
        </a:p>
      </xdr:txBody>
    </xdr:sp>
    <xdr:clientData/>
  </xdr:oneCellAnchor>
  <xdr:oneCellAnchor>
    <xdr:from>
      <xdr:col>0</xdr:col>
      <xdr:colOff>152400</xdr:colOff>
      <xdr:row>10</xdr:row>
      <xdr:rowOff>133351</xdr:rowOff>
    </xdr:from>
    <xdr:ext cx="9105900" cy="533399"/>
    <xdr:sp macro="" textlink="">
      <xdr:nvSpPr>
        <xdr:cNvPr id="13" name="TextBox 12">
          <a:hlinkClick xmlns:r="http://schemas.openxmlformats.org/officeDocument/2006/relationships" r:id="rId5"/>
          <a:extLst>
            <a:ext uri="{FF2B5EF4-FFF2-40B4-BE49-F238E27FC236}">
              <a16:creationId xmlns:a16="http://schemas.microsoft.com/office/drawing/2014/main" id="{1AC60000-7EA1-4BFF-972C-CD74F884D9EE}"/>
            </a:ext>
          </a:extLst>
        </xdr:cNvPr>
        <xdr:cNvSpPr txBox="1"/>
      </xdr:nvSpPr>
      <xdr:spPr>
        <a:xfrm>
          <a:off x="152400" y="2419351"/>
          <a:ext cx="9105900" cy="533399"/>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400"/>
            <a:t>The</a:t>
          </a:r>
          <a:r>
            <a:rPr lang="en-US" sz="1400" baseline="0"/>
            <a:t>  MSU Extension publication, </a:t>
          </a:r>
          <a:r>
            <a:rPr lang="en-US" sz="1400" baseline="0">
              <a:solidFill>
                <a:schemeClr val="accent5">
                  <a:lumMod val="75000"/>
                </a:schemeClr>
              </a:solidFill>
            </a:rPr>
            <a:t>Farm Machinery Cost Calculations</a:t>
          </a:r>
          <a:r>
            <a:rPr lang="en-US" sz="1400" baseline="0"/>
            <a:t>, P3543, contains more information on machinery cost calculations.  </a:t>
          </a:r>
          <a:endParaRPr lang="en-US" sz="1400"/>
        </a:p>
      </xdr:txBody>
    </xdr:sp>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1BBB030B-9410-41BB-838F-3D50D83C8A26}" name="Table1" displayName="Table1" ref="A3:A10" totalsRowShown="0" headerRowDxfId="56" dataDxfId="55">
  <autoFilter ref="A3:A10" xr:uid="{875A6ADD-51CC-4B4E-B173-90FE5A43A3E4}"/>
  <sortState xmlns:xlrd2="http://schemas.microsoft.com/office/spreadsheetml/2017/richdata2" ref="A4:A8">
    <sortCondition ref="A4"/>
  </sortState>
  <tableColumns count="1">
    <tableColumn id="1" xr3:uid="{6BA4B523-F5F6-4A96-AE6B-332B20FB0321}" name="Equipment Category" dataDxfId="54"/>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C9DAB5B5-043A-45FB-8FF6-C21F5F5B4CAF}" name="Table2" displayName="Table2" ref="L3:W42" totalsRowShown="0" headerRowDxfId="53" dataDxfId="52">
  <autoFilter ref="L3:W42" xr:uid="{51E0A483-0726-443D-A75A-CEDFF40D27B2}"/>
  <sortState xmlns:xlrd2="http://schemas.microsoft.com/office/spreadsheetml/2017/richdata2" ref="L4:W41">
    <sortCondition ref="M4:M41"/>
  </sortState>
  <tableColumns count="12">
    <tableColumn id="1" xr3:uid="{12AE3E67-89FE-4960-A4AF-2581E52AAA0E}" name="Equipment category" dataDxfId="51"/>
    <tableColumn id="2" xr3:uid="{A8B4294E-CF12-487B-A240-95FD6D5B26B1}" name="Equipment type" dataDxfId="50"/>
    <tableColumn id="3" xr3:uid="{1C593C4A-46FC-43EE-BCFE-FEB895A8FE82}" name="FE Range" dataDxfId="49"/>
    <tableColumn id="4" xr3:uid="{B1C6623B-26CC-4E03-A4F4-708A3C035397}" name="FE Typical" dataDxfId="48"/>
    <tableColumn id="5" xr3:uid="{FFEC3017-4C9B-46CB-9DFB-20939C741FC5}" name="FS Range" dataDxfId="47"/>
    <tableColumn id="6" xr3:uid="{84D7373F-4A5E-4FD1-9DA6-B8B8DDF390CC}" name="FS Typical" dataDxfId="46"/>
    <tableColumn id="7" xr3:uid="{955770EC-D8F5-4ACC-A2D2-1584CE542C15}" name="Est. Life" dataDxfId="45"/>
    <tableColumn id="8" xr3:uid="{0AC13A57-D1B8-4B24-97D8-D16A4D0792DE}" name="Tot. Life" dataDxfId="44"/>
    <tableColumn id="9" xr3:uid="{B34A30F3-0E09-4D9B-A2CA-7A3F9086075B}" name="RF1" dataDxfId="43"/>
    <tableColumn id="10" xr3:uid="{3B2A0C2F-D40F-4413-9CC6-AFA01DB103C6}" name="RF2" dataDxfId="42"/>
    <tableColumn id="11" xr3:uid="{79A28EC7-1B0C-4CDE-8AF9-32D24D224C26}" name="ARF" dataDxfId="41"/>
    <tableColumn id="12" xr3:uid="{CB6A56C9-561B-4A65-930F-C24FC9984795}" name="Column1" dataDxfId="40"/>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FA5D044C-9230-4F84-B9C5-DF4CA80DD8BC}" name="Table3" displayName="Table3" ref="I3:J41" totalsRowShown="0" headerRowDxfId="39" dataDxfId="37" headerRowBorderDxfId="38" tableBorderDxfId="36" totalsRowBorderDxfId="35">
  <autoFilter ref="I3:J41" xr:uid="{66D53B1C-E92D-4835-8007-D76A8091BBCE}"/>
  <sortState xmlns:xlrd2="http://schemas.microsoft.com/office/spreadsheetml/2017/richdata2" ref="I4:J41">
    <sortCondition ref="I4:I41"/>
    <sortCondition ref="J4:J41"/>
  </sortState>
  <tableColumns count="2">
    <tableColumn id="1" xr3:uid="{E3823BBA-A7FB-4EA3-9A4C-8034EBD35C17}" name="Equipment category" dataDxfId="34"/>
    <tableColumn id="2" xr3:uid="{80ECB3FA-E022-45FD-80F1-6637AFB540DB}" name="Equipment type" dataDxfId="33"/>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E769DB2A-6ECB-4717-A575-AAA3154D25A2}" name="Table8" displayName="Table8" ref="Y3:AH15" totalsRowShown="0" headerRowDxfId="32" dataDxfId="31">
  <autoFilter ref="Y3:AH15" xr:uid="{CC4E8E29-A0B6-4AA3-BC8D-A575F95181B0}"/>
  <tableColumns count="10">
    <tableColumn id="1" xr3:uid="{7B4B1AAE-2A41-4A06-A6BE-4AA0D9EBA183}" name="Age of Machine in years" dataDxfId="30"/>
    <tableColumn id="2" xr3:uid="{DA4D269E-AFDC-4CED-B2C5-A3D8D08289CD}" name="HARVESTING, CROP" dataDxfId="29"/>
    <tableColumn id="9" xr3:uid="{66713B43-1633-4A56-8429-C4C0439BB63C}" name="HARVESTING, CROP SP" dataDxfId="28"/>
    <tableColumn id="3" xr3:uid="{6FE9E2AF-C0FD-4C0E-894A-73707D78B1B4}" name="HARVESTING, FORAGE" dataDxfId="27"/>
    <tableColumn id="10" xr3:uid="{5C006831-283C-4C85-A3A8-27C98AEC7235}" name="HARVESTING, FORAGE SP" dataDxfId="26"/>
    <tableColumn id="4" xr3:uid="{07FD4F5D-DEE6-46B7-8435-80CD4C2F7E01}" name="MISCELLANEOUS" dataDxfId="25"/>
    <tableColumn id="5" xr3:uid="{1A48E8FB-04E8-418A-87DD-42F16723C4E8}" name="PLANTERS" dataDxfId="24"/>
    <tableColumn id="6" xr3:uid="{E5C5E128-6924-4579-8679-B402089A6969}" name="TILLAGE" dataDxfId="23"/>
    <tableColumn id="7" xr3:uid="{E3F02682-260B-41B1-8145-BEE7526D4C3A}" name="TRACTORS 150+ hp" dataDxfId="22"/>
    <tableColumn id="8" xr3:uid="{897A9492-AD3F-454A-88F1-1C7EFEDBC817}" name="TRACTORS 80-149 hp" dataDxfId="21"/>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A38D2C72-FEA9-4FF9-ABAB-D0DEBF7438E4}" name="Table114" displayName="Table114" ref="G56:G63" totalsRowShown="0" headerRowDxfId="20" dataDxfId="19">
  <autoFilter ref="G56:G63" xr:uid="{21F77E81-2FA2-4CA7-944E-61724CB63A49}">
    <filterColumn colId="0">
      <filters>
        <filter val="HARVESTING, CROP"/>
        <filter val="HARVESTING, FORAGE"/>
      </filters>
    </filterColumn>
  </autoFilter>
  <sortState xmlns:xlrd2="http://schemas.microsoft.com/office/spreadsheetml/2017/richdata2" ref="G57:G61">
    <sortCondition ref="G4"/>
  </sortState>
  <tableColumns count="1">
    <tableColumn id="1" xr3:uid="{0BC503A2-8482-41FE-8A4C-FAF2F2940B8C}" name="Equipment Category" dataDxfId="18"/>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E8761CC9-BBDD-446C-938B-C209C0E08846}" name="Table14" displayName="Table14" ref="C3:C5" totalsRowShown="0" headerRowDxfId="17" dataDxfId="15" headerRowBorderDxfId="16" tableBorderDxfId="14" totalsRowBorderDxfId="13">
  <autoFilter ref="C3:C5" xr:uid="{8E6DA8B0-ECC6-45BD-81A4-EA03815231A9}"/>
  <sortState xmlns:xlrd2="http://schemas.microsoft.com/office/spreadsheetml/2017/richdata2" ref="C4:C5">
    <sortCondition ref="C4"/>
  </sortState>
  <tableColumns count="1">
    <tableColumn id="1" xr3:uid="{49582B86-9320-4C31-A3E7-7F760E750BBC}" name="Equipment Category" dataDxfId="12"/>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6B410548-765E-4595-9F43-0640A49FD4F2}" name="Table15" displayName="Table15" ref="E3:E8" totalsRowShown="0" headerRowDxfId="11" dataDxfId="9" headerRowBorderDxfId="10" tableBorderDxfId="8" totalsRowBorderDxfId="7">
  <autoFilter ref="E3:E8" xr:uid="{88672062-F2C5-4A9A-858C-F48011E4B6DA}"/>
  <tableColumns count="1">
    <tableColumn id="1" xr3:uid="{A5B5AFE6-154B-4EC2-911E-296A6F8F5A75}" name="Equipment Category" dataDxfId="6"/>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23D31E47-57D3-4340-99C3-C5C09F9586DD}" name="Table16" displayName="Table16" ref="G3:G5" totalsRowShown="0" headerRowDxfId="5" dataDxfId="3" headerRowBorderDxfId="4" tableBorderDxfId="2" totalsRowBorderDxfId="1">
  <autoFilter ref="G3:G5" xr:uid="{4B23A09F-2E9E-444D-851D-1B915040EB06}"/>
  <tableColumns count="1">
    <tableColumn id="1" xr3:uid="{A7DF835E-CAD1-47A7-A7BA-63FF1D7EDDAD}" name="Equipment Category"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jeff.johnson@msstate.edu"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table" Target="../tables/table7.xml"/><Relationship Id="rId3" Type="http://schemas.openxmlformats.org/officeDocument/2006/relationships/table" Target="../tables/table2.xml"/><Relationship Id="rId7" Type="http://schemas.openxmlformats.org/officeDocument/2006/relationships/table" Target="../tables/table6.xml"/><Relationship Id="rId2" Type="http://schemas.openxmlformats.org/officeDocument/2006/relationships/table" Target="../tables/table1.xml"/><Relationship Id="rId1" Type="http://schemas.openxmlformats.org/officeDocument/2006/relationships/printerSettings" Target="../printerSettings/printerSettings5.bin"/><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table" Target="../tables/table3.xml"/><Relationship Id="rId9" Type="http://schemas.openxmlformats.org/officeDocument/2006/relationships/table" Target="../tables/table8.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D880C8-77B2-4558-BE13-3B5B1D2D811D}">
  <dimension ref="A1:AA98"/>
  <sheetViews>
    <sheetView showGridLines="0" tabSelected="1" workbookViewId="0">
      <selection activeCell="B16" sqref="B16"/>
    </sheetView>
  </sheetViews>
  <sheetFormatPr defaultRowHeight="15" x14ac:dyDescent="0.25"/>
  <cols>
    <col min="2" max="2" width="29.85546875" customWidth="1"/>
    <col min="9" max="9" width="12.85546875" customWidth="1"/>
  </cols>
  <sheetData>
    <row r="1" spans="1:14" ht="26.25" x14ac:dyDescent="0.4">
      <c r="A1" s="73" t="s">
        <v>176</v>
      </c>
    </row>
    <row r="2" spans="1:14" ht="18.75" x14ac:dyDescent="0.25">
      <c r="A2" s="121"/>
      <c r="B2" s="121"/>
      <c r="C2" s="121"/>
      <c r="D2" s="121"/>
      <c r="E2" s="121"/>
      <c r="F2" s="121"/>
      <c r="G2" s="121"/>
      <c r="H2" s="121"/>
      <c r="I2" s="121"/>
      <c r="J2" s="121"/>
      <c r="K2" s="121"/>
      <c r="L2" s="121"/>
    </row>
    <row r="3" spans="1:14" ht="18.75" x14ac:dyDescent="0.25">
      <c r="A3" s="121"/>
      <c r="B3" s="121"/>
      <c r="C3" s="121"/>
      <c r="D3" s="121"/>
      <c r="E3" s="121"/>
      <c r="F3" s="121"/>
      <c r="G3" s="121"/>
      <c r="H3" s="121"/>
      <c r="I3" s="121"/>
      <c r="J3" s="121"/>
      <c r="K3" s="121"/>
      <c r="L3" s="121"/>
    </row>
    <row r="4" spans="1:14" ht="18.75" x14ac:dyDescent="0.25">
      <c r="A4" s="121"/>
      <c r="B4" s="121"/>
      <c r="C4" s="121"/>
      <c r="D4" s="121"/>
      <c r="E4" s="121"/>
      <c r="F4" s="121"/>
      <c r="G4" s="121"/>
      <c r="H4" s="121"/>
      <c r="I4" s="121"/>
      <c r="J4" s="121"/>
      <c r="K4" s="121"/>
      <c r="L4" s="121"/>
    </row>
    <row r="5" spans="1:14" ht="18.75" x14ac:dyDescent="0.25">
      <c r="A5" s="121"/>
      <c r="B5" s="121"/>
      <c r="C5" s="121"/>
      <c r="D5" s="121"/>
      <c r="E5" s="121"/>
      <c r="F5" s="121"/>
      <c r="G5" s="121"/>
      <c r="H5" s="121"/>
      <c r="I5" s="121"/>
      <c r="J5" s="121"/>
      <c r="K5" s="121"/>
      <c r="L5" s="121"/>
    </row>
    <row r="6" spans="1:14" ht="18.75" x14ac:dyDescent="0.25">
      <c r="A6" s="121"/>
      <c r="B6" s="121"/>
      <c r="C6" s="121"/>
      <c r="D6" s="121"/>
      <c r="E6" s="121"/>
      <c r="F6" s="121"/>
      <c r="G6" s="121"/>
      <c r="H6" s="121"/>
      <c r="I6" s="121"/>
      <c r="J6" s="121"/>
      <c r="K6" s="121"/>
      <c r="L6" s="121"/>
    </row>
    <row r="7" spans="1:14" x14ac:dyDescent="0.25">
      <c r="A7" s="78"/>
      <c r="B7" s="78"/>
      <c r="C7" s="78"/>
      <c r="D7" s="78"/>
      <c r="E7" s="78"/>
      <c r="F7" s="78"/>
      <c r="G7" s="78"/>
      <c r="H7" s="78"/>
      <c r="I7" s="78"/>
      <c r="J7" s="78"/>
      <c r="K7" s="78"/>
      <c r="L7" s="78"/>
    </row>
    <row r="8" spans="1:14" x14ac:dyDescent="0.25">
      <c r="C8" s="74"/>
      <c r="D8" s="74"/>
      <c r="E8" s="74"/>
      <c r="F8" s="74"/>
      <c r="G8" s="74"/>
      <c r="H8" s="74"/>
      <c r="I8" s="74"/>
      <c r="J8" s="74"/>
      <c r="K8" s="74"/>
      <c r="L8" s="74"/>
      <c r="M8" s="74"/>
      <c r="N8" s="74"/>
    </row>
    <row r="9" spans="1:14" x14ac:dyDescent="0.25">
      <c r="C9" s="74"/>
      <c r="D9" s="74"/>
      <c r="E9" s="74"/>
      <c r="F9" s="74"/>
      <c r="G9" s="74"/>
      <c r="H9" s="74"/>
      <c r="I9" s="74"/>
      <c r="J9" s="74"/>
      <c r="K9" s="74"/>
      <c r="L9" s="74"/>
      <c r="M9" s="74"/>
      <c r="N9" s="74"/>
    </row>
    <row r="10" spans="1:14" x14ac:dyDescent="0.25">
      <c r="C10" s="74"/>
      <c r="D10" s="74"/>
      <c r="E10" s="74"/>
      <c r="F10" s="74"/>
      <c r="G10" s="74"/>
      <c r="H10" s="74"/>
      <c r="I10" s="74"/>
      <c r="J10" s="74"/>
      <c r="K10" s="74"/>
      <c r="L10" s="74"/>
      <c r="M10" s="74"/>
      <c r="N10" s="74"/>
    </row>
    <row r="11" spans="1:14" x14ac:dyDescent="0.25">
      <c r="C11" s="74"/>
      <c r="D11" s="74"/>
      <c r="E11" s="74"/>
      <c r="F11" s="74"/>
      <c r="G11" s="74"/>
      <c r="H11" s="74"/>
      <c r="I11" s="74"/>
      <c r="J11" s="74"/>
      <c r="K11" s="74"/>
      <c r="L11" s="74"/>
      <c r="M11" s="74"/>
      <c r="N11" s="74"/>
    </row>
    <row r="12" spans="1:14" x14ac:dyDescent="0.25">
      <c r="C12" s="74"/>
      <c r="D12" s="74"/>
      <c r="E12" s="74"/>
      <c r="F12" s="74"/>
      <c r="G12" s="74"/>
      <c r="H12" s="74"/>
      <c r="I12" s="74"/>
      <c r="J12" s="74"/>
      <c r="K12" s="74"/>
      <c r="L12" s="74"/>
      <c r="M12" s="74"/>
      <c r="N12" s="74"/>
    </row>
    <row r="13" spans="1:14" x14ac:dyDescent="0.25">
      <c r="C13" s="74"/>
      <c r="D13" s="74"/>
      <c r="E13" s="74"/>
      <c r="F13" s="74"/>
      <c r="G13" s="74"/>
      <c r="H13" s="74"/>
      <c r="I13" s="74"/>
      <c r="J13" s="74"/>
      <c r="K13" s="74"/>
      <c r="L13" s="74"/>
      <c r="M13" s="74"/>
      <c r="N13" s="74"/>
    </row>
    <row r="14" spans="1:14" x14ac:dyDescent="0.25">
      <c r="C14" s="74"/>
      <c r="D14" s="74"/>
      <c r="E14" s="74"/>
      <c r="F14" s="74"/>
      <c r="G14" s="74"/>
      <c r="H14" s="74"/>
      <c r="I14" s="74"/>
      <c r="J14" s="74"/>
      <c r="K14" s="74"/>
      <c r="L14" s="74"/>
      <c r="M14" s="74"/>
      <c r="N14" s="74"/>
    </row>
    <row r="15" spans="1:14" ht="19.5" thickBot="1" x14ac:dyDescent="0.35">
      <c r="B15" s="122" t="s">
        <v>173</v>
      </c>
      <c r="C15" s="123"/>
      <c r="D15" s="123"/>
      <c r="E15" s="123"/>
      <c r="F15" s="123"/>
      <c r="G15" s="123"/>
      <c r="H15" s="123"/>
      <c r="I15" s="123"/>
      <c r="J15" s="124"/>
    </row>
    <row r="16" spans="1:14" ht="18.75" x14ac:dyDescent="0.3">
      <c r="B16" s="125" t="s">
        <v>177</v>
      </c>
      <c r="C16" s="126" t="s">
        <v>209</v>
      </c>
      <c r="D16" s="127"/>
      <c r="E16" s="127"/>
      <c r="F16" s="127"/>
      <c r="G16" s="127"/>
      <c r="H16" s="127"/>
      <c r="I16" s="127"/>
      <c r="J16" s="128"/>
    </row>
    <row r="17" spans="1:12" ht="18.75" x14ac:dyDescent="0.3">
      <c r="B17" s="125" t="s">
        <v>178</v>
      </c>
      <c r="C17" s="126" t="s">
        <v>210</v>
      </c>
      <c r="D17" s="127"/>
      <c r="E17" s="127"/>
      <c r="F17" s="127"/>
      <c r="G17" s="127"/>
      <c r="H17" s="127"/>
      <c r="I17" s="127"/>
      <c r="J17" s="128"/>
    </row>
    <row r="18" spans="1:12" ht="18.75" x14ac:dyDescent="0.3">
      <c r="B18" s="125" t="s">
        <v>208</v>
      </c>
      <c r="C18" s="126" t="s">
        <v>211</v>
      </c>
      <c r="D18" s="127"/>
      <c r="E18" s="127"/>
      <c r="F18" s="127"/>
      <c r="G18" s="127"/>
      <c r="H18" s="127"/>
      <c r="I18" s="127"/>
      <c r="J18" s="128"/>
    </row>
    <row r="19" spans="1:12" ht="18.75" x14ac:dyDescent="0.3">
      <c r="B19" s="125" t="s">
        <v>179</v>
      </c>
      <c r="C19" s="126" t="s">
        <v>213</v>
      </c>
      <c r="D19" s="127"/>
      <c r="E19" s="127"/>
      <c r="F19" s="127"/>
      <c r="G19" s="127"/>
      <c r="H19" s="127"/>
      <c r="I19" s="127"/>
      <c r="J19" s="128"/>
    </row>
    <row r="20" spans="1:12" ht="18.75" x14ac:dyDescent="0.3">
      <c r="B20" s="129" t="s">
        <v>180</v>
      </c>
      <c r="C20" s="131" t="s">
        <v>212</v>
      </c>
      <c r="D20" s="131"/>
      <c r="E20" s="131"/>
      <c r="F20" s="130"/>
      <c r="G20" s="130"/>
      <c r="H20" s="130"/>
      <c r="I20" s="130"/>
      <c r="J20" s="132"/>
    </row>
    <row r="21" spans="1:12" ht="18.75" x14ac:dyDescent="0.3">
      <c r="B21" s="118"/>
      <c r="I21" s="75"/>
    </row>
    <row r="22" spans="1:12" ht="15.75" thickBot="1" x14ac:dyDescent="0.3">
      <c r="B22" s="76" t="s">
        <v>186</v>
      </c>
    </row>
    <row r="23" spans="1:12" x14ac:dyDescent="0.25">
      <c r="B23" t="s">
        <v>183</v>
      </c>
    </row>
    <row r="24" spans="1:12" x14ac:dyDescent="0.25">
      <c r="B24" t="s">
        <v>174</v>
      </c>
    </row>
    <row r="25" spans="1:12" x14ac:dyDescent="0.25">
      <c r="B25" t="s">
        <v>175</v>
      </c>
    </row>
    <row r="26" spans="1:12" ht="15.75" x14ac:dyDescent="0.25">
      <c r="A26" s="39"/>
      <c r="B26" s="75" t="s">
        <v>184</v>
      </c>
    </row>
    <row r="27" spans="1:12" ht="15.75" x14ac:dyDescent="0.25">
      <c r="A27" s="39"/>
      <c r="B27" t="s">
        <v>185</v>
      </c>
    </row>
    <row r="28" spans="1:12" ht="15.75" x14ac:dyDescent="0.25">
      <c r="A28" s="39"/>
    </row>
    <row r="29" spans="1:12" ht="15.75" x14ac:dyDescent="0.25">
      <c r="A29" s="39"/>
    </row>
    <row r="30" spans="1:12" x14ac:dyDescent="0.25">
      <c r="A30" s="78"/>
      <c r="B30" s="78"/>
      <c r="C30" s="78"/>
      <c r="D30" s="78"/>
      <c r="E30" s="78"/>
      <c r="F30" s="78"/>
      <c r="G30" s="78"/>
      <c r="H30" s="78"/>
      <c r="I30" s="78"/>
      <c r="J30" s="78"/>
      <c r="K30" s="78"/>
      <c r="L30" s="78"/>
    </row>
    <row r="31" spans="1:12" x14ac:dyDescent="0.25">
      <c r="A31" s="78"/>
      <c r="B31" s="78"/>
      <c r="C31" s="78"/>
      <c r="D31" s="78"/>
      <c r="E31" s="78"/>
      <c r="F31" s="78"/>
      <c r="G31" s="78"/>
      <c r="H31" s="78"/>
      <c r="I31" s="78"/>
      <c r="J31" s="78"/>
      <c r="K31" s="78"/>
      <c r="L31" s="78"/>
    </row>
    <row r="32" spans="1:12" x14ac:dyDescent="0.25">
      <c r="A32" s="78"/>
      <c r="B32" s="78"/>
      <c r="C32" s="78"/>
      <c r="D32" s="78"/>
      <c r="E32" s="78"/>
      <c r="F32" s="78"/>
      <c r="G32" s="78"/>
      <c r="H32" s="78"/>
      <c r="I32" s="78"/>
      <c r="J32" s="78"/>
      <c r="K32" s="78"/>
      <c r="L32" s="78"/>
    </row>
    <row r="33" spans="1:12" x14ac:dyDescent="0.25">
      <c r="A33" s="78"/>
      <c r="B33" s="78"/>
      <c r="C33" s="78"/>
      <c r="D33" s="78"/>
      <c r="E33" s="78"/>
      <c r="F33" s="78"/>
      <c r="G33" s="78"/>
      <c r="H33" s="78"/>
      <c r="I33" s="78"/>
      <c r="J33" s="78"/>
      <c r="K33" s="78"/>
      <c r="L33" s="78"/>
    </row>
    <row r="34" spans="1:12" x14ac:dyDescent="0.25">
      <c r="A34" s="78"/>
      <c r="B34" s="78"/>
      <c r="C34" s="78"/>
      <c r="D34" s="78"/>
      <c r="E34" s="78"/>
      <c r="F34" s="78"/>
      <c r="G34" s="78"/>
      <c r="H34" s="78"/>
      <c r="I34" s="78"/>
      <c r="J34" s="78"/>
      <c r="K34" s="78"/>
      <c r="L34" s="78"/>
    </row>
    <row r="97" spans="27:27" x14ac:dyDescent="0.25">
      <c r="AA97" t="s">
        <v>187</v>
      </c>
    </row>
    <row r="98" spans="27:27" x14ac:dyDescent="0.25">
      <c r="AA98" t="s">
        <v>188</v>
      </c>
    </row>
  </sheetData>
  <hyperlinks>
    <hyperlink ref="B16" location="'Tractor + Implement'!C8" display="Tractor + Implement" xr:uid="{9A8078D9-232B-48B0-BF2C-9E499047D27A}"/>
    <hyperlink ref="B17" location="'Self-Propelled'!C8" display="Self-propelled equipment" xr:uid="{D4AF0EEF-6BF6-465D-9021-6A4B24F2896B}"/>
    <hyperlink ref="B19" location="Factors!L2" display="Factors" xr:uid="{F1B38587-C257-48FF-BA02-62096891EE00}"/>
    <hyperlink ref="B20" location="Definitions!A1" display="Definitions" xr:uid="{1FF5B61A-DE28-4779-9BFB-265D57C26AF3}"/>
    <hyperlink ref="B26" r:id="rId1" display="jeff.johnson@msstate.edu" xr:uid="{42AD5B95-885E-47E6-B713-D00E2F5438AD}"/>
    <hyperlink ref="B18" location="Implements!C8" display="Implements" xr:uid="{9B95FC69-FEE1-4CFA-A414-1FD6FF9EC9D2}"/>
  </hyperlinks>
  <pageMargins left="0.7" right="0.7" top="0.75" bottom="0.75" header="0.3" footer="0.3"/>
  <pageSetup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3D0834-DE65-4983-843E-D7F15125BD76}">
  <dimension ref="B1:J35"/>
  <sheetViews>
    <sheetView zoomScaleNormal="100" workbookViewId="0">
      <selection activeCell="C8" sqref="C8"/>
    </sheetView>
  </sheetViews>
  <sheetFormatPr defaultRowHeight="15" x14ac:dyDescent="0.25"/>
  <cols>
    <col min="1" max="1" width="9.140625" style="44"/>
    <col min="2" max="2" width="28.7109375" style="44" bestFit="1" customWidth="1"/>
    <col min="3" max="3" width="20.7109375" style="44" customWidth="1"/>
    <col min="4" max="4" width="20.5703125" style="44" customWidth="1"/>
    <col min="5" max="6" width="9.140625" style="44"/>
    <col min="7" max="7" width="5.7109375" style="44" customWidth="1"/>
    <col min="8" max="8" width="29.28515625" style="44" bestFit="1" customWidth="1"/>
    <col min="9" max="10" width="15.7109375" style="44" customWidth="1"/>
    <col min="11" max="16384" width="9.140625" style="44"/>
  </cols>
  <sheetData>
    <row r="1" spans="2:10" ht="15.75" x14ac:dyDescent="0.25">
      <c r="B1" s="38" t="s">
        <v>189</v>
      </c>
      <c r="G1" s="23"/>
      <c r="H1" s="23"/>
      <c r="I1" s="24"/>
      <c r="J1" s="24"/>
    </row>
    <row r="2" spans="2:10" ht="15.75" x14ac:dyDescent="0.25">
      <c r="B2" s="120" t="s">
        <v>204</v>
      </c>
      <c r="G2" s="23"/>
      <c r="H2" s="141" t="s">
        <v>220</v>
      </c>
      <c r="I2" s="24"/>
      <c r="J2" s="24"/>
    </row>
    <row r="3" spans="2:10" ht="15" customHeight="1" x14ac:dyDescent="0.25">
      <c r="B3" s="26" t="s">
        <v>203</v>
      </c>
      <c r="C3" s="68"/>
      <c r="D3" s="68"/>
      <c r="G3" s="23"/>
      <c r="H3" s="141" t="s">
        <v>221</v>
      </c>
      <c r="I3" s="24"/>
      <c r="J3" s="24"/>
    </row>
    <row r="4" spans="2:10" ht="15" customHeight="1" x14ac:dyDescent="0.25">
      <c r="B4" s="26" t="s">
        <v>205</v>
      </c>
      <c r="C4" s="70"/>
      <c r="D4" s="70"/>
      <c r="G4" s="23"/>
      <c r="H4" s="23"/>
      <c r="I4" s="24"/>
      <c r="J4" s="24"/>
    </row>
    <row r="5" spans="2:10" ht="15" customHeight="1" x14ac:dyDescent="0.25">
      <c r="B5" s="26" t="s">
        <v>207</v>
      </c>
      <c r="C5" s="70"/>
      <c r="D5" s="70"/>
      <c r="G5" s="23"/>
      <c r="H5" s="23"/>
      <c r="I5" s="24"/>
      <c r="J5" s="24"/>
    </row>
    <row r="6" spans="2:10" ht="15" customHeight="1" thickBot="1" x14ac:dyDescent="0.3">
      <c r="B6" s="42"/>
      <c r="C6" s="70"/>
      <c r="D6" s="70"/>
      <c r="G6" s="23"/>
      <c r="H6" s="23"/>
      <c r="I6" s="24"/>
      <c r="J6" s="24"/>
    </row>
    <row r="7" spans="2:10" ht="15" customHeight="1" x14ac:dyDescent="0.25">
      <c r="B7" s="39" t="s">
        <v>6</v>
      </c>
      <c r="C7" s="140" t="s">
        <v>218</v>
      </c>
      <c r="D7" s="140" t="s">
        <v>219</v>
      </c>
      <c r="G7" s="86" t="s">
        <v>150</v>
      </c>
      <c r="H7" s="108"/>
      <c r="I7" s="109"/>
      <c r="J7" s="88"/>
    </row>
    <row r="8" spans="2:10" ht="31.5" customHeight="1" x14ac:dyDescent="0.25">
      <c r="B8" s="66" t="s">
        <v>7</v>
      </c>
      <c r="C8" s="79" t="s">
        <v>167</v>
      </c>
      <c r="D8" s="79" t="s">
        <v>34</v>
      </c>
      <c r="G8" s="135"/>
      <c r="H8" s="136"/>
      <c r="I8" s="137" t="str">
        <f>'Tractor + Implement'!C8</f>
        <v>Tractor,190 hp, 4-wheel drive</v>
      </c>
      <c r="J8" s="138" t="str">
        <f>'Tractor + Implement'!D8</f>
        <v>Field Cultivator</v>
      </c>
    </row>
    <row r="9" spans="2:10" ht="15" customHeight="1" x14ac:dyDescent="0.25">
      <c r="B9" s="24" t="s">
        <v>96</v>
      </c>
      <c r="C9" s="80" t="s">
        <v>112</v>
      </c>
      <c r="D9" s="80" t="s">
        <v>115</v>
      </c>
      <c r="G9" s="89" t="s">
        <v>124</v>
      </c>
      <c r="H9" s="24"/>
      <c r="I9" s="25"/>
      <c r="J9" s="90"/>
    </row>
    <row r="10" spans="2:10" ht="15" customHeight="1" x14ac:dyDescent="0.25">
      <c r="B10" s="67" t="s">
        <v>93</v>
      </c>
      <c r="C10" s="80" t="s">
        <v>134</v>
      </c>
      <c r="D10" s="80" t="s">
        <v>34</v>
      </c>
      <c r="G10" s="91"/>
      <c r="H10" s="42" t="s">
        <v>8</v>
      </c>
      <c r="I10" s="29">
        <f>'Tractor + Implement'!C11</f>
        <v>200000</v>
      </c>
      <c r="J10" s="92">
        <f>'Tractor + Implement'!D11</f>
        <v>45000</v>
      </c>
    </row>
    <row r="11" spans="2:10" ht="15" customHeight="1" x14ac:dyDescent="0.25">
      <c r="B11" s="44" t="s">
        <v>8</v>
      </c>
      <c r="C11" s="81">
        <v>200000</v>
      </c>
      <c r="D11" s="81">
        <v>45000</v>
      </c>
      <c r="G11" s="91"/>
      <c r="H11" s="42" t="s">
        <v>9</v>
      </c>
      <c r="I11" s="29">
        <f>'Tractor + Implement'!C12</f>
        <v>189000</v>
      </c>
      <c r="J11" s="92">
        <f>'Tractor + Implement'!D12</f>
        <v>42900</v>
      </c>
    </row>
    <row r="12" spans="2:10" ht="15" customHeight="1" x14ac:dyDescent="0.25">
      <c r="B12" s="44" t="s">
        <v>9</v>
      </c>
      <c r="C12" s="81">
        <v>189000</v>
      </c>
      <c r="D12" s="81">
        <v>42900</v>
      </c>
      <c r="G12" s="91"/>
      <c r="H12" s="42" t="s">
        <v>137</v>
      </c>
      <c r="I12" s="30">
        <f>I10*C$27/100</f>
        <v>56000</v>
      </c>
      <c r="J12" s="93">
        <f>J10*D$27/100</f>
        <v>13500</v>
      </c>
    </row>
    <row r="13" spans="2:10" ht="15" customHeight="1" x14ac:dyDescent="0.25">
      <c r="B13" s="44" t="s">
        <v>128</v>
      </c>
      <c r="C13" s="82">
        <v>20</v>
      </c>
      <c r="D13" s="82">
        <v>10</v>
      </c>
      <c r="G13" s="91"/>
      <c r="H13" s="42" t="s">
        <v>10</v>
      </c>
      <c r="I13" s="29">
        <f>'Tractor + Implement'!C13</f>
        <v>20</v>
      </c>
      <c r="J13" s="92">
        <f>'Tractor + Implement'!D13</f>
        <v>10</v>
      </c>
    </row>
    <row r="14" spans="2:10" ht="15" customHeight="1" x14ac:dyDescent="0.25">
      <c r="B14" s="44" t="s">
        <v>168</v>
      </c>
      <c r="C14" s="82">
        <v>190</v>
      </c>
      <c r="D14" s="84"/>
      <c r="G14" s="91"/>
      <c r="H14" s="42" t="s">
        <v>138</v>
      </c>
      <c r="I14" s="29">
        <f>C16</f>
        <v>400</v>
      </c>
      <c r="J14" s="92">
        <f>D16</f>
        <v>100</v>
      </c>
    </row>
    <row r="15" spans="2:10" ht="15" customHeight="1" x14ac:dyDescent="0.25">
      <c r="B15" s="44" t="s">
        <v>136</v>
      </c>
      <c r="C15" s="84"/>
      <c r="D15" s="82">
        <v>32</v>
      </c>
      <c r="G15" s="94"/>
      <c r="H15" s="35"/>
      <c r="I15" s="36"/>
      <c r="J15" s="95"/>
    </row>
    <row r="16" spans="2:10" ht="15" customHeight="1" x14ac:dyDescent="0.25">
      <c r="B16" s="44" t="s">
        <v>216</v>
      </c>
      <c r="C16" s="82">
        <v>400</v>
      </c>
      <c r="D16" s="82">
        <v>100</v>
      </c>
      <c r="G16" s="89" t="s">
        <v>125</v>
      </c>
      <c r="H16" s="24"/>
      <c r="I16" s="29"/>
      <c r="J16" s="92"/>
    </row>
    <row r="17" spans="2:10" ht="15" customHeight="1" x14ac:dyDescent="0.25">
      <c r="B17" s="44" t="s">
        <v>119</v>
      </c>
      <c r="C17" s="82">
        <v>5</v>
      </c>
      <c r="D17" s="82">
        <v>5</v>
      </c>
      <c r="G17" s="91"/>
      <c r="H17" s="26" t="s">
        <v>0</v>
      </c>
      <c r="I17" s="30">
        <f>(I11-I12)/I13</f>
        <v>6650</v>
      </c>
      <c r="J17" s="93">
        <f>(J11-J12)/J13</f>
        <v>2940</v>
      </c>
    </row>
    <row r="18" spans="2:10" ht="15" customHeight="1" x14ac:dyDescent="0.25">
      <c r="C18" s="85"/>
      <c r="D18" s="85"/>
      <c r="G18" s="91"/>
      <c r="H18" s="26" t="s">
        <v>1</v>
      </c>
      <c r="I18" s="30">
        <f>((I11+I12)/2)*C17/100</f>
        <v>6125</v>
      </c>
      <c r="J18" s="93">
        <f>((J11+J12)/2)*D17/100</f>
        <v>1410</v>
      </c>
    </row>
    <row r="19" spans="2:10" ht="15" customHeight="1" x14ac:dyDescent="0.25">
      <c r="B19" s="44" t="s">
        <v>117</v>
      </c>
      <c r="C19" s="83">
        <v>1.5</v>
      </c>
      <c r="D19" s="85" t="s">
        <v>22</v>
      </c>
      <c r="G19" s="91"/>
      <c r="H19" s="26" t="s">
        <v>122</v>
      </c>
      <c r="I19" s="31">
        <f>((I11+I12)/2)*0.015</f>
        <v>1837.5</v>
      </c>
      <c r="J19" s="96">
        <f>((J11+J12)/2)*0.015</f>
        <v>423</v>
      </c>
    </row>
    <row r="20" spans="2:10" ht="15" customHeight="1" x14ac:dyDescent="0.25">
      <c r="B20" s="44" t="s">
        <v>118</v>
      </c>
      <c r="C20" s="83">
        <v>15</v>
      </c>
      <c r="D20" s="85" t="s">
        <v>23</v>
      </c>
      <c r="G20" s="91"/>
      <c r="H20" s="26" t="s">
        <v>2</v>
      </c>
      <c r="I20" s="30">
        <f>SUM(I17:I19)</f>
        <v>14612.5</v>
      </c>
      <c r="J20" s="93">
        <f>SUM(J17:J19)</f>
        <v>4773</v>
      </c>
    </row>
    <row r="21" spans="2:10" x14ac:dyDescent="0.25">
      <c r="G21" s="91"/>
      <c r="H21" s="24"/>
      <c r="I21" s="110"/>
      <c r="J21" s="97"/>
    </row>
    <row r="22" spans="2:10" x14ac:dyDescent="0.25">
      <c r="G22" s="89" t="s">
        <v>126</v>
      </c>
      <c r="H22" s="24"/>
      <c r="I22" s="32"/>
      <c r="J22" s="98"/>
    </row>
    <row r="23" spans="2:10" x14ac:dyDescent="0.25">
      <c r="G23" s="91"/>
      <c r="H23" s="26" t="s">
        <v>121</v>
      </c>
      <c r="I23" s="30">
        <f>(C28/100)*I10*I14/100</f>
        <v>3839.9999999999995</v>
      </c>
      <c r="J23" s="93">
        <f>(D28/100)*J10*J14/100</f>
        <v>1602</v>
      </c>
    </row>
    <row r="24" spans="2:10" x14ac:dyDescent="0.25">
      <c r="B24" s="1" t="s">
        <v>11</v>
      </c>
      <c r="C24" s="69"/>
      <c r="D24" s="69"/>
      <c r="G24" s="91"/>
      <c r="H24" s="42" t="s">
        <v>120</v>
      </c>
      <c r="I24" s="33">
        <f>'Tractor + Implement'!C14*C31*'Tractor + Implement'!I14*'Tractor + Implement'!C19</f>
        <v>5016</v>
      </c>
      <c r="J24" s="99"/>
    </row>
    <row r="25" spans="2:10" x14ac:dyDescent="0.25">
      <c r="B25" s="44" t="s">
        <v>102</v>
      </c>
      <c r="D25" s="44">
        <f>VLOOKUP('Tractor + Implement'!D$10,Table2[[#All],[Equipment type]:[RF2]],3)</f>
        <v>85</v>
      </c>
      <c r="G25" s="91"/>
      <c r="H25" s="26" t="s">
        <v>12</v>
      </c>
      <c r="I25" s="30">
        <f>I24*C32</f>
        <v>752.4</v>
      </c>
      <c r="J25" s="93"/>
    </row>
    <row r="26" spans="2:10" x14ac:dyDescent="0.25">
      <c r="B26" s="44" t="s">
        <v>103</v>
      </c>
      <c r="D26" s="44">
        <f>VLOOKUP('Tractor + Implement'!D$10,Table2[[#All],[Equipment type]:[RF2]],5)</f>
        <v>7</v>
      </c>
      <c r="G26" s="91"/>
      <c r="H26" s="26" t="s">
        <v>123</v>
      </c>
      <c r="I26" s="31">
        <f>I14*C33*'Tractor + Implement'!C20</f>
        <v>7200</v>
      </c>
      <c r="J26" s="96"/>
    </row>
    <row r="27" spans="2:10" x14ac:dyDescent="0.25">
      <c r="B27" s="44" t="s">
        <v>111</v>
      </c>
      <c r="C27" s="44">
        <f>IF(C13&gt;12,(HLOOKUP('Tractor + Implement'!C$9,Table8[#All],12+1)),(HLOOKUP('Tractor + Implement'!C$9,Table8[#All],'Tractor + Implement'!C$13+1)))</f>
        <v>28</v>
      </c>
      <c r="D27" s="44">
        <f>IF(D13&gt;12,(HLOOKUP('Tractor + Implement'!D$9,Table8[#All],12+1)),(HLOOKUP('Tractor + Implement'!D$9,Table8[#All],'Tractor + Implement'!D$13+1)))</f>
        <v>30</v>
      </c>
      <c r="G27" s="91"/>
      <c r="H27" s="26" t="s">
        <v>4</v>
      </c>
      <c r="I27" s="30">
        <f>SUM(I23:I26)</f>
        <v>16808.400000000001</v>
      </c>
      <c r="J27" s="93">
        <f>SUM(J23:J26)</f>
        <v>1602</v>
      </c>
    </row>
    <row r="28" spans="2:10" x14ac:dyDescent="0.25">
      <c r="B28" s="44" t="s">
        <v>130</v>
      </c>
      <c r="C28" s="44">
        <f>VLOOKUP('Tractor + Implement'!C$10,Table2[[#All],[Equipment type]:[ARF]],10)</f>
        <v>0.48</v>
      </c>
      <c r="D28" s="44">
        <f>VLOOKUP('Tractor + Implement'!D$10,Table2[[#All],[Equipment type]:[ARF]],10)</f>
        <v>3.56</v>
      </c>
      <c r="G28" s="91"/>
      <c r="H28" s="28" t="s">
        <v>139</v>
      </c>
      <c r="I28" s="110">
        <f>I20+I27</f>
        <v>31420.9</v>
      </c>
      <c r="J28" s="97">
        <f>J20+J27</f>
        <v>6375</v>
      </c>
    </row>
    <row r="29" spans="2:10" x14ac:dyDescent="0.25">
      <c r="B29" s="44" t="s">
        <v>104</v>
      </c>
      <c r="C29" s="64"/>
      <c r="D29" s="64">
        <f>D25/100*D26*'Tractor + Implement'!D$15/8.25</f>
        <v>23.078787878787878</v>
      </c>
      <c r="G29" s="94"/>
      <c r="H29" s="35"/>
      <c r="I29" s="36"/>
      <c r="J29" s="95"/>
    </row>
    <row r="30" spans="2:10" x14ac:dyDescent="0.25">
      <c r="G30" s="100" t="s">
        <v>140</v>
      </c>
      <c r="H30" s="24"/>
      <c r="I30" s="110"/>
      <c r="J30" s="97"/>
    </row>
    <row r="31" spans="2:10" x14ac:dyDescent="0.25">
      <c r="B31" s="44" t="s">
        <v>21</v>
      </c>
      <c r="C31" s="44">
        <v>4.3999999999999997E-2</v>
      </c>
      <c r="D31" s="44" t="s">
        <v>217</v>
      </c>
      <c r="G31" s="91"/>
      <c r="H31" s="26" t="s">
        <v>3</v>
      </c>
      <c r="I31" s="34">
        <f>I20/I14</f>
        <v>36.53125</v>
      </c>
      <c r="J31" s="101">
        <f>J20/J14</f>
        <v>47.73</v>
      </c>
    </row>
    <row r="32" spans="2:10" x14ac:dyDescent="0.25">
      <c r="B32" s="44" t="s">
        <v>12</v>
      </c>
      <c r="C32" s="2">
        <v>0.15</v>
      </c>
      <c r="D32" s="44" t="s">
        <v>19</v>
      </c>
      <c r="G32" s="91"/>
      <c r="H32" s="26" t="s">
        <v>5</v>
      </c>
      <c r="I32" s="34">
        <f>I27/I14</f>
        <v>42.021000000000001</v>
      </c>
      <c r="J32" s="101">
        <f>J27/J14</f>
        <v>16.02</v>
      </c>
    </row>
    <row r="33" spans="2:10" x14ac:dyDescent="0.25">
      <c r="B33" s="44" t="s">
        <v>13</v>
      </c>
      <c r="C33" s="44">
        <v>1.2</v>
      </c>
      <c r="D33" s="44" t="s">
        <v>18</v>
      </c>
      <c r="G33" s="91"/>
      <c r="H33" s="103" t="s">
        <v>127</v>
      </c>
      <c r="I33" s="112">
        <f>I31+I32</f>
        <v>78.552250000000001</v>
      </c>
      <c r="J33" s="104">
        <f>J31+J32</f>
        <v>63.75</v>
      </c>
    </row>
    <row r="34" spans="2:10" ht="18.75" x14ac:dyDescent="0.25">
      <c r="B34" s="44" t="s">
        <v>16</v>
      </c>
      <c r="C34" s="3">
        <v>1.4999999999999999E-2</v>
      </c>
      <c r="D34" s="44" t="s">
        <v>17</v>
      </c>
      <c r="G34" s="91"/>
      <c r="H34" s="103" t="s">
        <v>14</v>
      </c>
      <c r="I34" s="113"/>
      <c r="J34" s="114">
        <f>$I$33+J33</f>
        <v>142.30225000000002</v>
      </c>
    </row>
    <row r="35" spans="2:10" ht="15.75" thickBot="1" x14ac:dyDescent="0.3">
      <c r="G35" s="111"/>
      <c r="H35" s="105" t="s">
        <v>15</v>
      </c>
      <c r="I35" s="115"/>
      <c r="J35" s="106">
        <f>J34/D29</f>
        <v>6.1659325761554626</v>
      </c>
    </row>
  </sheetData>
  <sheetProtection algorithmName="SHA-512" hashValue="0Q03Qei4y7JRwvaXhR8ZN9L1XAu4Ir88PdHKwcRTZv7PBM34ExspWTaqiKhe+NP0PBtky3+dnVVi8BOPLKmnpw==" saltValue="y0Xmf7M4DFMyiUQZqnNJRA==" spinCount="100000" sheet="1" objects="1" scenarios="1"/>
  <phoneticPr fontId="5" type="noConversion"/>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3">
        <x14:dataValidation type="list" showInputMessage="1" showErrorMessage="1" errorTitle="Invalid entry" error="Please select equipment classification from list." promptTitle="Equipment Classification" prompt="Please select equipment classification from list." xr:uid="{012F55F0-DBF5-430C-904D-1F5BBCCA7B7E}">
          <x14:formula1>
            <xm:f>Factors!$C$4:$C$5</xm:f>
          </x14:formula1>
          <xm:sqref>C9</xm:sqref>
        </x14:dataValidation>
        <x14:dataValidation type="list" showInputMessage="1" showErrorMessage="1" errorTitle="Invalid entry" error="Please select equipment classification from list." promptTitle="Equipment Classification" prompt="Please select equipment classification from list." xr:uid="{28DBCC81-F946-497C-8741-73CA0F514118}">
          <x14:formula1>
            <xm:f>Factors!$E$4:$E$8</xm:f>
          </x14:formula1>
          <xm:sqref>D9</xm:sqref>
        </x14:dataValidation>
        <x14:dataValidation type="list" showInputMessage="1" showErrorMessage="1" errorTitle="Invalid entry" error="Please select equipment type from list." promptTitle="Equipment Type" prompt="Please select equipment type from list." xr:uid="{A043AE36-6E54-4DF3-8B0A-758E663B58F4}">
          <x14:formula1>
            <xm:f>OFFSET(Factors!$I$3,MATCH(C9,Factors!$I:$I,0)-3,1,COUNTIF(Factors!$I:$I,C9),1)</xm:f>
          </x14:formula1>
          <xm:sqref>C10:D10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9097D5-4D80-4E58-9778-4E18F5687F21}">
  <dimension ref="B1:I35"/>
  <sheetViews>
    <sheetView zoomScaleNormal="100" workbookViewId="0">
      <selection activeCell="C8" sqref="C8"/>
    </sheetView>
  </sheetViews>
  <sheetFormatPr defaultRowHeight="15" x14ac:dyDescent="0.25"/>
  <cols>
    <col min="1" max="1" width="9.140625" style="44"/>
    <col min="2" max="2" width="28.7109375" style="44" customWidth="1"/>
    <col min="3" max="3" width="21" style="44" bestFit="1" customWidth="1"/>
    <col min="4" max="6" width="9.140625" style="44"/>
    <col min="7" max="7" width="5.7109375" style="44" customWidth="1"/>
    <col min="8" max="8" width="29.28515625" style="44" bestFit="1" customWidth="1"/>
    <col min="9" max="9" width="15.7109375" style="44" customWidth="1"/>
    <col min="10" max="16384" width="9.140625" style="44"/>
  </cols>
  <sheetData>
    <row r="1" spans="2:9" ht="15.75" x14ac:dyDescent="0.25">
      <c r="B1" s="38" t="s">
        <v>190</v>
      </c>
      <c r="H1" s="23"/>
      <c r="I1" s="24"/>
    </row>
    <row r="2" spans="2:9" ht="15" customHeight="1" x14ac:dyDescent="0.25">
      <c r="B2" s="120" t="s">
        <v>204</v>
      </c>
      <c r="E2" s="70"/>
      <c r="H2" s="23"/>
      <c r="I2" s="24"/>
    </row>
    <row r="3" spans="2:9" ht="15" customHeight="1" x14ac:dyDescent="0.25">
      <c r="B3" s="26" t="s">
        <v>203</v>
      </c>
      <c r="C3" s="68"/>
      <c r="D3" s="68"/>
      <c r="E3" s="68"/>
      <c r="F3" s="23"/>
      <c r="G3" s="24"/>
    </row>
    <row r="4" spans="2:9" ht="15" customHeight="1" x14ac:dyDescent="0.25">
      <c r="B4" s="26" t="s">
        <v>205</v>
      </c>
      <c r="C4" s="70"/>
      <c r="D4" s="70"/>
      <c r="E4" s="70"/>
      <c r="H4" s="23"/>
      <c r="I4" s="24"/>
    </row>
    <row r="5" spans="2:9" ht="15" customHeight="1" x14ac:dyDescent="0.25">
      <c r="B5" s="26" t="s">
        <v>207</v>
      </c>
      <c r="C5" s="70"/>
      <c r="D5" s="70"/>
      <c r="E5" s="70"/>
      <c r="H5" s="23"/>
      <c r="I5" s="24"/>
    </row>
    <row r="6" spans="2:9" ht="15" customHeight="1" thickBot="1" x14ac:dyDescent="0.3">
      <c r="B6" s="42"/>
      <c r="C6" s="70"/>
      <c r="D6" s="70"/>
      <c r="E6" s="70"/>
      <c r="H6" s="23"/>
      <c r="I6" s="24"/>
    </row>
    <row r="7" spans="2:9" ht="15" customHeight="1" x14ac:dyDescent="0.25">
      <c r="B7" s="39" t="s">
        <v>6</v>
      </c>
      <c r="G7" s="86" t="s">
        <v>150</v>
      </c>
      <c r="H7" s="87"/>
      <c r="I7" s="88"/>
    </row>
    <row r="8" spans="2:9" ht="36" customHeight="1" x14ac:dyDescent="0.25">
      <c r="B8" s="119" t="s">
        <v>7</v>
      </c>
      <c r="C8" s="79" t="s">
        <v>108</v>
      </c>
      <c r="G8" s="135"/>
      <c r="H8" s="136"/>
      <c r="I8" s="139" t="str">
        <f>'Self-Propelled'!C8</f>
        <v>Combine</v>
      </c>
    </row>
    <row r="9" spans="2:9" ht="15" customHeight="1" x14ac:dyDescent="0.25">
      <c r="B9" s="24" t="s">
        <v>96</v>
      </c>
      <c r="C9" s="80" t="s">
        <v>144</v>
      </c>
      <c r="G9" s="89" t="s">
        <v>124</v>
      </c>
      <c r="H9" s="24"/>
      <c r="I9" s="90"/>
    </row>
    <row r="10" spans="2:9" ht="15" customHeight="1" x14ac:dyDescent="0.25">
      <c r="B10" s="67" t="s">
        <v>93</v>
      </c>
      <c r="C10" s="80" t="s">
        <v>56</v>
      </c>
      <c r="G10" s="91"/>
      <c r="H10" s="42" t="s">
        <v>8</v>
      </c>
      <c r="I10" s="92">
        <f>'Self-Propelled'!C11</f>
        <v>500000</v>
      </c>
    </row>
    <row r="11" spans="2:9" ht="15" customHeight="1" x14ac:dyDescent="0.25">
      <c r="B11" s="44" t="s">
        <v>8</v>
      </c>
      <c r="C11" s="81">
        <v>500000</v>
      </c>
      <c r="G11" s="91"/>
      <c r="H11" s="42" t="s">
        <v>9</v>
      </c>
      <c r="I11" s="92">
        <f>'Self-Propelled'!C12</f>
        <v>480000</v>
      </c>
    </row>
    <row r="12" spans="2:9" ht="15" customHeight="1" x14ac:dyDescent="0.25">
      <c r="B12" s="44" t="s">
        <v>9</v>
      </c>
      <c r="C12" s="81">
        <v>480000</v>
      </c>
      <c r="G12" s="91"/>
      <c r="H12" s="42" t="s">
        <v>137</v>
      </c>
      <c r="I12" s="93">
        <f>I10*C$27/100</f>
        <v>110000</v>
      </c>
    </row>
    <row r="13" spans="2:9" ht="15" customHeight="1" x14ac:dyDescent="0.25">
      <c r="B13" s="44" t="s">
        <v>128</v>
      </c>
      <c r="C13" s="82">
        <v>10</v>
      </c>
      <c r="G13" s="91"/>
      <c r="H13" s="42" t="s">
        <v>10</v>
      </c>
      <c r="I13" s="92">
        <f>'Self-Propelled'!C13</f>
        <v>10</v>
      </c>
    </row>
    <row r="14" spans="2:9" ht="15" customHeight="1" x14ac:dyDescent="0.25">
      <c r="B14" s="44" t="s">
        <v>20</v>
      </c>
      <c r="C14" s="82">
        <v>475</v>
      </c>
      <c r="G14" s="91"/>
      <c r="H14" s="42" t="s">
        <v>138</v>
      </c>
      <c r="I14" s="92">
        <f>C16</f>
        <v>300</v>
      </c>
    </row>
    <row r="15" spans="2:9" ht="15" customHeight="1" x14ac:dyDescent="0.25">
      <c r="B15" s="44" t="s">
        <v>149</v>
      </c>
      <c r="C15" s="82">
        <v>38</v>
      </c>
      <c r="G15" s="94"/>
      <c r="H15" s="35"/>
      <c r="I15" s="95"/>
    </row>
    <row r="16" spans="2:9" ht="15" customHeight="1" x14ac:dyDescent="0.25">
      <c r="B16" s="44" t="s">
        <v>216</v>
      </c>
      <c r="C16" s="82">
        <v>300</v>
      </c>
      <c r="G16" s="89" t="s">
        <v>125</v>
      </c>
      <c r="H16" s="24"/>
      <c r="I16" s="92"/>
    </row>
    <row r="17" spans="2:9" ht="15" customHeight="1" x14ac:dyDescent="0.25">
      <c r="B17" s="44" t="s">
        <v>119</v>
      </c>
      <c r="C17" s="82">
        <v>5.25</v>
      </c>
      <c r="G17" s="91"/>
      <c r="H17" s="26" t="s">
        <v>0</v>
      </c>
      <c r="I17" s="93">
        <f>(I11-I12)/I13</f>
        <v>37000</v>
      </c>
    </row>
    <row r="18" spans="2:9" ht="15" customHeight="1" x14ac:dyDescent="0.25">
      <c r="C18" s="85"/>
      <c r="G18" s="91"/>
      <c r="H18" s="26" t="s">
        <v>1</v>
      </c>
      <c r="I18" s="93">
        <f>((I11+I12)/2)*C17/100</f>
        <v>15487.5</v>
      </c>
    </row>
    <row r="19" spans="2:9" ht="15" customHeight="1" x14ac:dyDescent="0.25">
      <c r="B19" s="44" t="s">
        <v>148</v>
      </c>
      <c r="C19" s="83">
        <v>1.5</v>
      </c>
      <c r="G19" s="91"/>
      <c r="H19" s="26" t="s">
        <v>122</v>
      </c>
      <c r="I19" s="96">
        <f>((I11+I12)/2)*0.015</f>
        <v>4425</v>
      </c>
    </row>
    <row r="20" spans="2:9" ht="15" customHeight="1" x14ac:dyDescent="0.25">
      <c r="B20" s="44" t="s">
        <v>147</v>
      </c>
      <c r="C20" s="83">
        <v>15</v>
      </c>
      <c r="G20" s="91"/>
      <c r="H20" s="26" t="s">
        <v>2</v>
      </c>
      <c r="I20" s="93">
        <f>SUM(I17:I19)</f>
        <v>56912.5</v>
      </c>
    </row>
    <row r="21" spans="2:9" x14ac:dyDescent="0.25">
      <c r="G21" s="91"/>
      <c r="H21" s="24"/>
      <c r="I21" s="97"/>
    </row>
    <row r="22" spans="2:9" x14ac:dyDescent="0.25">
      <c r="G22" s="89" t="s">
        <v>126</v>
      </c>
      <c r="H22" s="24"/>
      <c r="I22" s="98"/>
    </row>
    <row r="23" spans="2:9" x14ac:dyDescent="0.25">
      <c r="G23" s="91"/>
      <c r="H23" s="26" t="s">
        <v>121</v>
      </c>
      <c r="I23" s="93">
        <f>(C28/100)*I10*I14/100</f>
        <v>19950.000000000004</v>
      </c>
    </row>
    <row r="24" spans="2:9" x14ac:dyDescent="0.25">
      <c r="B24" s="1" t="s">
        <v>11</v>
      </c>
      <c r="G24" s="91"/>
      <c r="H24" s="42" t="s">
        <v>120</v>
      </c>
      <c r="I24" s="99">
        <f>'Self-Propelled'!C14*C31*'Self-Propelled'!I14*'Self-Propelled'!C19</f>
        <v>9405</v>
      </c>
    </row>
    <row r="25" spans="2:9" x14ac:dyDescent="0.25">
      <c r="B25" s="44" t="s">
        <v>102</v>
      </c>
      <c r="C25" s="44">
        <f>VLOOKUP('Self-Propelled'!C$10,Table2[[#All],[Equipment type]:[RF2]],3)</f>
        <v>70</v>
      </c>
      <c r="G25" s="91"/>
      <c r="H25" s="26" t="s">
        <v>12</v>
      </c>
      <c r="I25" s="93">
        <f>I24*C32</f>
        <v>1410.75</v>
      </c>
    </row>
    <row r="26" spans="2:9" x14ac:dyDescent="0.25">
      <c r="B26" s="44" t="s">
        <v>103</v>
      </c>
      <c r="C26" s="44">
        <f>VLOOKUP('Self-Propelled'!C$10,Table2[[#All],[Equipment type]:[RF2]],5)</f>
        <v>3</v>
      </c>
      <c r="G26" s="91"/>
      <c r="H26" s="26" t="s">
        <v>123</v>
      </c>
      <c r="I26" s="96">
        <f>I14*C33*'Self-Propelled'!C20</f>
        <v>5400</v>
      </c>
    </row>
    <row r="27" spans="2:9" x14ac:dyDescent="0.25">
      <c r="B27" s="44" t="s">
        <v>111</v>
      </c>
      <c r="C27" s="44">
        <f>IF(C13&gt;12,(HLOOKUP('Self-Propelled'!C$9,Table8[#All],12+1)),(HLOOKUP('Self-Propelled'!C$9,Table8[#All],'Self-Propelled'!C$13+1)))</f>
        <v>22</v>
      </c>
      <c r="G27" s="91"/>
      <c r="H27" s="26" t="s">
        <v>4</v>
      </c>
      <c r="I27" s="93">
        <f>SUM(I23:I26)</f>
        <v>36165.75</v>
      </c>
    </row>
    <row r="28" spans="2:9" x14ac:dyDescent="0.25">
      <c r="B28" s="44" t="s">
        <v>130</v>
      </c>
      <c r="C28" s="44">
        <f>VLOOKUP('Self-Propelled'!C$10,Table2[[#All],[Equipment type]:[ARF]],10)</f>
        <v>1.33</v>
      </c>
      <c r="G28" s="91"/>
      <c r="H28" s="28" t="s">
        <v>139</v>
      </c>
      <c r="I28" s="97">
        <f>I20+I27</f>
        <v>93078.25</v>
      </c>
    </row>
    <row r="29" spans="2:9" x14ac:dyDescent="0.25">
      <c r="B29" s="44" t="s">
        <v>104</v>
      </c>
      <c r="C29" s="64">
        <f>C25/100*C26*'Self-Propelled'!C$15/8.25</f>
        <v>9.6727272727272702</v>
      </c>
      <c r="G29" s="94"/>
      <c r="H29" s="35"/>
      <c r="I29" s="95"/>
    </row>
    <row r="30" spans="2:9" x14ac:dyDescent="0.25">
      <c r="G30" s="100" t="s">
        <v>140</v>
      </c>
      <c r="H30" s="24"/>
      <c r="I30" s="97"/>
    </row>
    <row r="31" spans="2:9" x14ac:dyDescent="0.25">
      <c r="B31" s="44" t="s">
        <v>21</v>
      </c>
      <c r="C31" s="44">
        <v>4.3999999999999997E-2</v>
      </c>
      <c r="D31" s="44" t="s">
        <v>217</v>
      </c>
      <c r="G31" s="91"/>
      <c r="H31" s="26" t="s">
        <v>3</v>
      </c>
      <c r="I31" s="101">
        <f>I20/I14</f>
        <v>189.70833333333334</v>
      </c>
    </row>
    <row r="32" spans="2:9" x14ac:dyDescent="0.25">
      <c r="B32" s="44" t="s">
        <v>12</v>
      </c>
      <c r="C32" s="2">
        <v>0.15</v>
      </c>
      <c r="D32" s="44" t="s">
        <v>19</v>
      </c>
      <c r="E32" s="64"/>
      <c r="G32" s="91"/>
      <c r="H32" s="26" t="s">
        <v>5</v>
      </c>
      <c r="I32" s="101">
        <f>I27/I14</f>
        <v>120.55249999999999</v>
      </c>
    </row>
    <row r="33" spans="2:9" x14ac:dyDescent="0.25">
      <c r="B33" s="44" t="s">
        <v>13</v>
      </c>
      <c r="C33" s="44">
        <v>1.2</v>
      </c>
      <c r="D33" s="44" t="s">
        <v>18</v>
      </c>
      <c r="G33" s="91"/>
      <c r="H33" s="103" t="s">
        <v>127</v>
      </c>
      <c r="I33" s="107">
        <f>I31+I32</f>
        <v>310.26083333333332</v>
      </c>
    </row>
    <row r="34" spans="2:9" ht="15.75" thickBot="1" x14ac:dyDescent="0.3">
      <c r="B34" s="44" t="s">
        <v>16</v>
      </c>
      <c r="C34" s="3">
        <v>1.4999999999999999E-2</v>
      </c>
      <c r="D34" s="44" t="s">
        <v>17</v>
      </c>
      <c r="G34" s="102"/>
      <c r="H34" s="105" t="s">
        <v>146</v>
      </c>
      <c r="I34" s="106">
        <f>I33/C29</f>
        <v>32.075838032581458</v>
      </c>
    </row>
    <row r="35" spans="2:9" x14ac:dyDescent="0.25">
      <c r="H35" s="26"/>
      <c r="I35" s="27"/>
    </row>
  </sheetData>
  <sheetProtection algorithmName="SHA-512" hashValue="kSGcXdHj88VoUy7WdqjArkK/a+iXCEzwV4T4Cu+ovX4ISGGAX8tv9izP06iiCZEcjRzGUON/H6WKfqNThoX9uw==" saltValue="5yOv0pUpg5D3GUypCCOSYA==" spinCount="100000" sheet="1" objects="1" scenarios="1"/>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2">
        <x14:dataValidation type="list" showInputMessage="1" showErrorMessage="1" errorTitle="Invalid entry" error="Please select equipment classification from list." promptTitle="Equipment Classification" prompt="Please select equipment classification from list." xr:uid="{64727864-2AF6-41B9-B9A1-001F0245AF5C}">
          <x14:formula1>
            <xm:f>Factors!$G$4:$G$5</xm:f>
          </x14:formula1>
          <xm:sqref>C9</xm:sqref>
        </x14:dataValidation>
        <x14:dataValidation type="list" showInputMessage="1" showErrorMessage="1" errorTitle="Invalid entry" error="Please select equipment type from list." promptTitle="Equipment Type" prompt="Please select equipment type from list." xr:uid="{1C6E6CA4-A214-4C5C-A736-AC0B5F8954F4}">
          <x14:formula1>
            <xm:f>OFFSET(Factors!$I$3,MATCH(C9,Factors!$I:$I,0)-3,1,COUNTIF(Factors!$I:$I,C9),1)</xm:f>
          </x14:formula1>
          <xm:sqref>C10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27143F-5733-4B76-9111-572FBD73C500}">
  <dimension ref="B1:I32"/>
  <sheetViews>
    <sheetView zoomScaleNormal="100" workbookViewId="0">
      <selection activeCell="C8" sqref="C8"/>
    </sheetView>
  </sheetViews>
  <sheetFormatPr defaultRowHeight="15" x14ac:dyDescent="0.25"/>
  <cols>
    <col min="1" max="1" width="9.140625" style="44"/>
    <col min="2" max="2" width="28.7109375" style="44" customWidth="1"/>
    <col min="3" max="3" width="21" style="44" bestFit="1" customWidth="1"/>
    <col min="4" max="6" width="9.140625" style="44"/>
    <col min="7" max="7" width="5.7109375" style="44" customWidth="1"/>
    <col min="8" max="8" width="29.28515625" style="44" bestFit="1" customWidth="1"/>
    <col min="9" max="9" width="15.7109375" style="44" customWidth="1"/>
    <col min="10" max="16384" width="9.140625" style="44"/>
  </cols>
  <sheetData>
    <row r="1" spans="2:9" ht="15.75" x14ac:dyDescent="0.25">
      <c r="B1" s="38" t="s">
        <v>201</v>
      </c>
      <c r="H1" s="23"/>
      <c r="I1" s="24"/>
    </row>
    <row r="2" spans="2:9" ht="15" customHeight="1" x14ac:dyDescent="0.25">
      <c r="B2" s="120" t="s">
        <v>204</v>
      </c>
      <c r="C2" s="68"/>
      <c r="D2" s="68"/>
      <c r="E2" s="70"/>
      <c r="H2" s="23"/>
      <c r="I2" s="24"/>
    </row>
    <row r="3" spans="2:9" ht="15" customHeight="1" x14ac:dyDescent="0.25">
      <c r="B3" s="26" t="s">
        <v>203</v>
      </c>
      <c r="C3" s="68"/>
      <c r="D3" s="68"/>
      <c r="E3" s="70"/>
      <c r="H3" s="23"/>
      <c r="I3" s="24"/>
    </row>
    <row r="4" spans="2:9" ht="15" customHeight="1" x14ac:dyDescent="0.25">
      <c r="B4" s="26" t="s">
        <v>205</v>
      </c>
      <c r="C4" s="68"/>
      <c r="D4" s="68"/>
      <c r="E4" s="70"/>
      <c r="H4" s="23"/>
      <c r="I4" s="24"/>
    </row>
    <row r="5" spans="2:9" ht="15" customHeight="1" x14ac:dyDescent="0.25">
      <c r="B5" s="26" t="s">
        <v>206</v>
      </c>
      <c r="C5" s="68"/>
      <c r="D5" s="68"/>
      <c r="E5" s="70"/>
      <c r="H5" s="23"/>
      <c r="I5" s="24"/>
    </row>
    <row r="6" spans="2:9" ht="15" customHeight="1" thickBot="1" x14ac:dyDescent="0.3">
      <c r="B6" s="42"/>
      <c r="C6" s="70"/>
      <c r="D6" s="70"/>
      <c r="E6" s="70"/>
      <c r="H6" s="23"/>
      <c r="I6" s="24"/>
    </row>
    <row r="7" spans="2:9" ht="15" customHeight="1" x14ac:dyDescent="0.25">
      <c r="B7" s="39" t="s">
        <v>6</v>
      </c>
      <c r="G7" s="86" t="s">
        <v>150</v>
      </c>
      <c r="H7" s="87"/>
      <c r="I7" s="88"/>
    </row>
    <row r="8" spans="2:9" ht="36.75" customHeight="1" x14ac:dyDescent="0.25">
      <c r="B8" s="119" t="s">
        <v>7</v>
      </c>
      <c r="C8" s="79" t="s">
        <v>202</v>
      </c>
      <c r="G8" s="135"/>
      <c r="H8" s="136"/>
      <c r="I8" s="139" t="str">
        <f>Implements!C8</f>
        <v>12 row Folding Planter</v>
      </c>
    </row>
    <row r="9" spans="2:9" ht="15" customHeight="1" x14ac:dyDescent="0.25">
      <c r="B9" s="24" t="s">
        <v>96</v>
      </c>
      <c r="C9" s="80" t="s">
        <v>114</v>
      </c>
      <c r="G9" s="89" t="s">
        <v>124</v>
      </c>
      <c r="H9" s="24"/>
      <c r="I9" s="90"/>
    </row>
    <row r="10" spans="2:9" ht="15" customHeight="1" x14ac:dyDescent="0.25">
      <c r="B10" s="67" t="s">
        <v>93</v>
      </c>
      <c r="C10" s="80" t="s">
        <v>47</v>
      </c>
      <c r="G10" s="91"/>
      <c r="H10" s="42" t="s">
        <v>8</v>
      </c>
      <c r="I10" s="92">
        <f>Implements!C11</f>
        <v>87000</v>
      </c>
    </row>
    <row r="11" spans="2:9" ht="15" customHeight="1" x14ac:dyDescent="0.25">
      <c r="B11" s="44" t="s">
        <v>8</v>
      </c>
      <c r="C11" s="81">
        <v>87000</v>
      </c>
      <c r="G11" s="91"/>
      <c r="H11" s="42" t="s">
        <v>9</v>
      </c>
      <c r="I11" s="92">
        <f>Implements!C12</f>
        <v>80200</v>
      </c>
    </row>
    <row r="12" spans="2:9" ht="15" customHeight="1" x14ac:dyDescent="0.25">
      <c r="B12" s="44" t="s">
        <v>9</v>
      </c>
      <c r="C12" s="81">
        <v>80200</v>
      </c>
      <c r="G12" s="91"/>
      <c r="H12" s="42" t="s">
        <v>137</v>
      </c>
      <c r="I12" s="93">
        <f>I10*C$24/100</f>
        <v>34800</v>
      </c>
    </row>
    <row r="13" spans="2:9" ht="15" customHeight="1" x14ac:dyDescent="0.25">
      <c r="B13" s="44" t="s">
        <v>128</v>
      </c>
      <c r="C13" s="82">
        <v>10</v>
      </c>
      <c r="G13" s="91"/>
      <c r="H13" s="42" t="s">
        <v>10</v>
      </c>
      <c r="I13" s="92">
        <f>Implements!C13</f>
        <v>10</v>
      </c>
    </row>
    <row r="14" spans="2:9" ht="15" customHeight="1" x14ac:dyDescent="0.25">
      <c r="B14" s="44" t="s">
        <v>149</v>
      </c>
      <c r="C14" s="82">
        <v>38</v>
      </c>
      <c r="G14" s="91"/>
      <c r="H14" s="42" t="s">
        <v>138</v>
      </c>
      <c r="I14" s="92">
        <f>C15</f>
        <v>100</v>
      </c>
    </row>
    <row r="15" spans="2:9" ht="15" customHeight="1" x14ac:dyDescent="0.25">
      <c r="B15" s="44" t="s">
        <v>216</v>
      </c>
      <c r="C15" s="82">
        <v>100</v>
      </c>
      <c r="G15" s="94"/>
      <c r="H15" s="35"/>
      <c r="I15" s="95"/>
    </row>
    <row r="16" spans="2:9" ht="15" customHeight="1" x14ac:dyDescent="0.25">
      <c r="B16" s="44" t="s">
        <v>119</v>
      </c>
      <c r="C16" s="82">
        <v>5.25</v>
      </c>
      <c r="G16" s="89" t="s">
        <v>125</v>
      </c>
      <c r="H16" s="24"/>
      <c r="I16" s="92"/>
    </row>
    <row r="17" spans="2:9" ht="15" customHeight="1" x14ac:dyDescent="0.25">
      <c r="C17" s="85"/>
      <c r="G17" s="91"/>
      <c r="H17" s="26" t="s">
        <v>0</v>
      </c>
      <c r="I17" s="93">
        <f>(I11-I12)/I13</f>
        <v>4540</v>
      </c>
    </row>
    <row r="18" spans="2:9" ht="15" customHeight="1" x14ac:dyDescent="0.25">
      <c r="G18" s="91"/>
      <c r="H18" s="26" t="s">
        <v>1</v>
      </c>
      <c r="I18" s="93">
        <f>((I11+I12)/2)*C16/100</f>
        <v>3018.75</v>
      </c>
    </row>
    <row r="19" spans="2:9" ht="15" customHeight="1" x14ac:dyDescent="0.25">
      <c r="G19" s="91"/>
      <c r="H19" s="26" t="s">
        <v>122</v>
      </c>
      <c r="I19" s="96">
        <f>((I11+I12)/2)*0.015</f>
        <v>862.5</v>
      </c>
    </row>
    <row r="20" spans="2:9" ht="15" customHeight="1" x14ac:dyDescent="0.25">
      <c r="G20" s="91"/>
      <c r="H20" s="26" t="s">
        <v>2</v>
      </c>
      <c r="I20" s="93">
        <f>SUM(I17:I19)</f>
        <v>8421.25</v>
      </c>
    </row>
    <row r="21" spans="2:9" x14ac:dyDescent="0.25">
      <c r="B21" s="1" t="s">
        <v>11</v>
      </c>
      <c r="G21" s="91"/>
      <c r="H21" s="24"/>
      <c r="I21" s="97"/>
    </row>
    <row r="22" spans="2:9" x14ac:dyDescent="0.25">
      <c r="B22" s="44" t="s">
        <v>102</v>
      </c>
      <c r="C22" s="44">
        <f>VLOOKUP(Implements!C$10,Table2[[#All],[Equipment type]:[RF2]],3)</f>
        <v>65</v>
      </c>
      <c r="G22" s="89" t="s">
        <v>126</v>
      </c>
      <c r="H22" s="24"/>
      <c r="I22" s="98"/>
    </row>
    <row r="23" spans="2:9" x14ac:dyDescent="0.25">
      <c r="B23" s="44" t="s">
        <v>103</v>
      </c>
      <c r="C23" s="44">
        <f>VLOOKUP(Implements!C$10,Table2[[#All],[Equipment type]:[RF2]],5)</f>
        <v>5.5</v>
      </c>
      <c r="G23" s="91"/>
      <c r="H23" s="26" t="s">
        <v>121</v>
      </c>
      <c r="I23" s="93">
        <f>(C25/100)*I10*I14/100</f>
        <v>4350</v>
      </c>
    </row>
    <row r="24" spans="2:9" x14ac:dyDescent="0.25">
      <c r="B24" s="44" t="s">
        <v>111</v>
      </c>
      <c r="C24" s="44">
        <f>IF(C13&gt;12,(HLOOKUP(Implements!C$9,Table8[#All],12+1)),(HLOOKUP(Implements!C$9,Table8[#All],Implements!C$13+1)))</f>
        <v>40</v>
      </c>
      <c r="G24" s="91"/>
      <c r="H24" s="26" t="s">
        <v>4</v>
      </c>
      <c r="I24" s="93">
        <f>SUM(I23:I23)</f>
        <v>4350</v>
      </c>
    </row>
    <row r="25" spans="2:9" x14ac:dyDescent="0.25">
      <c r="B25" s="44" t="s">
        <v>130</v>
      </c>
      <c r="C25" s="44">
        <f>VLOOKUP(Implements!C$10,Table2[[#All],[Equipment type]:[ARF]],10)</f>
        <v>5</v>
      </c>
      <c r="G25" s="91"/>
      <c r="H25" s="28" t="s">
        <v>139</v>
      </c>
      <c r="I25" s="97">
        <f>I20+I24</f>
        <v>12771.25</v>
      </c>
    </row>
    <row r="26" spans="2:9" x14ac:dyDescent="0.25">
      <c r="B26" s="44" t="s">
        <v>104</v>
      </c>
      <c r="C26" s="64">
        <f>C22/100*C23*Implements!C$14/8.25</f>
        <v>16.466666666666665</v>
      </c>
      <c r="G26" s="94"/>
      <c r="H26" s="35"/>
      <c r="I26" s="95"/>
    </row>
    <row r="27" spans="2:9" x14ac:dyDescent="0.25">
      <c r="G27" s="100" t="s">
        <v>140</v>
      </c>
      <c r="H27" s="24"/>
      <c r="I27" s="97"/>
    </row>
    <row r="28" spans="2:9" x14ac:dyDescent="0.25">
      <c r="B28" s="44" t="s">
        <v>16</v>
      </c>
      <c r="C28" s="3">
        <v>1.4999999999999999E-2</v>
      </c>
      <c r="D28" s="44" t="s">
        <v>17</v>
      </c>
      <c r="G28" s="91"/>
      <c r="H28" s="26" t="s">
        <v>3</v>
      </c>
      <c r="I28" s="101">
        <f>I20/I14</f>
        <v>84.212500000000006</v>
      </c>
    </row>
    <row r="29" spans="2:9" x14ac:dyDescent="0.25">
      <c r="G29" s="91"/>
      <c r="H29" s="26" t="s">
        <v>5</v>
      </c>
      <c r="I29" s="101">
        <f>I24/I14</f>
        <v>43.5</v>
      </c>
    </row>
    <row r="30" spans="2:9" x14ac:dyDescent="0.25">
      <c r="G30" s="91"/>
      <c r="H30" s="103" t="s">
        <v>127</v>
      </c>
      <c r="I30" s="107">
        <f>I28+I29</f>
        <v>127.71250000000001</v>
      </c>
    </row>
    <row r="31" spans="2:9" ht="15.75" thickBot="1" x14ac:dyDescent="0.3">
      <c r="G31" s="102"/>
      <c r="H31" s="105" t="s">
        <v>146</v>
      </c>
      <c r="I31" s="106">
        <f>I30/C26</f>
        <v>7.7558198380566816</v>
      </c>
    </row>
    <row r="32" spans="2:9" x14ac:dyDescent="0.25">
      <c r="E32" s="64"/>
      <c r="H32" s="26"/>
      <c r="I32" s="27"/>
    </row>
  </sheetData>
  <sheetProtection algorithmName="SHA-512" hashValue="3//g3hgLalTxGklbZRtIbEt73KZ2SW0IJVBN7TsXnEAqEDqANvcsWkRC9fENJW4ZmmZCmjFdLKIl28CZJZHGLQ==" saltValue="gID310jKE+FsOHwSG7o9NQ==" spinCount="100000" sheet="1" objects="1" scenarios="1"/>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2">
        <x14:dataValidation type="list" showInputMessage="1" showErrorMessage="1" errorTitle="Invalid entry" error="Please select equipment type from list." promptTitle="Equipment Type" prompt="Please select equipment type from list." xr:uid="{C2D938D0-DDFC-4A15-AA50-1CE7E70232A5}">
          <x14:formula1>
            <xm:f>OFFSET(Factors!$I$3,MATCH(C9,Factors!$I:$I,0)-3,1,COUNTIF(Factors!$I:$I,C9),1)</xm:f>
          </x14:formula1>
          <xm:sqref>C10</xm:sqref>
        </x14:dataValidation>
        <x14:dataValidation type="list" showInputMessage="1" showErrorMessage="1" errorTitle="Invalid entry" error="Please select equipment classification from list." promptTitle="Equipment Classification" prompt="Please select equipment classification from list." xr:uid="{2E9A3085-6B5C-44D8-8C32-CB62F75944EC}">
          <x14:formula1>
            <xm:f>Factors!$E$4:$E$8</xm:f>
          </x14:formula1>
          <xm:sqref>C9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874660-8458-4CF8-875C-51047D349140}">
  <sheetPr>
    <pageSetUpPr fitToPage="1"/>
  </sheetPr>
  <dimension ref="A2:AH63"/>
  <sheetViews>
    <sheetView topLeftCell="K1" workbookViewId="0">
      <selection activeCell="L2" sqref="L2"/>
    </sheetView>
  </sheetViews>
  <sheetFormatPr defaultRowHeight="15" x14ac:dyDescent="0.25"/>
  <cols>
    <col min="1" max="1" width="20.85546875" style="44" hidden="1" customWidth="1"/>
    <col min="2" max="2" width="5.7109375" style="44" hidden="1" customWidth="1"/>
    <col min="3" max="3" width="20.7109375" style="44" hidden="1" customWidth="1"/>
    <col min="4" max="4" width="5.7109375" style="44" hidden="1" customWidth="1"/>
    <col min="5" max="5" width="20.7109375" style="44" hidden="1" customWidth="1"/>
    <col min="6" max="6" width="5.7109375" style="44" hidden="1" customWidth="1"/>
    <col min="7" max="7" width="20.7109375" style="44" hidden="1" customWidth="1"/>
    <col min="8" max="8" width="0" style="44" hidden="1" customWidth="1"/>
    <col min="9" max="10" width="22.5703125" style="44" hidden="1" customWidth="1"/>
    <col min="11" max="11" width="9.140625" style="44"/>
    <col min="12" max="12" width="25" style="44" customWidth="1"/>
    <col min="13" max="13" width="22.28515625" style="44" customWidth="1"/>
    <col min="14" max="23" width="11.5703125" style="44" customWidth="1"/>
    <col min="24" max="24" width="24.28515625" style="44" customWidth="1"/>
    <col min="25" max="25" width="14.5703125" style="44" customWidth="1"/>
    <col min="26" max="27" width="13.28515625" style="44" customWidth="1"/>
    <col min="28" max="29" width="13.42578125" style="44" customWidth="1"/>
    <col min="30" max="30" width="12" style="44" customWidth="1"/>
    <col min="31" max="31" width="12.28515625" style="44" customWidth="1"/>
    <col min="32" max="32" width="13.140625" style="44" customWidth="1"/>
    <col min="33" max="34" width="10" style="44" customWidth="1"/>
    <col min="35" max="16384" width="9.140625" style="44"/>
  </cols>
  <sheetData>
    <row r="2" spans="1:34" ht="45.75" x14ac:dyDescent="0.3">
      <c r="A2" s="44" t="s">
        <v>151</v>
      </c>
      <c r="C2" s="44" t="s">
        <v>141</v>
      </c>
      <c r="E2" s="44" t="s">
        <v>142</v>
      </c>
      <c r="G2" s="44" t="s">
        <v>143</v>
      </c>
      <c r="I2" s="44" t="s">
        <v>152</v>
      </c>
      <c r="L2" s="134" t="s">
        <v>215</v>
      </c>
      <c r="N2" s="116" t="s">
        <v>191</v>
      </c>
      <c r="O2" s="116" t="s">
        <v>192</v>
      </c>
      <c r="P2" s="116" t="s">
        <v>193</v>
      </c>
      <c r="Q2" s="116" t="s">
        <v>194</v>
      </c>
      <c r="R2" s="116" t="s">
        <v>195</v>
      </c>
      <c r="S2" s="116" t="s">
        <v>200</v>
      </c>
      <c r="T2" s="116" t="s">
        <v>196</v>
      </c>
      <c r="U2" s="116" t="s">
        <v>197</v>
      </c>
      <c r="V2" s="116" t="s">
        <v>198</v>
      </c>
      <c r="W2" s="116" t="s">
        <v>199</v>
      </c>
      <c r="Y2" s="117" t="s">
        <v>110</v>
      </c>
    </row>
    <row r="3" spans="1:34" ht="28.5" customHeight="1" x14ac:dyDescent="0.25">
      <c r="A3" s="44" t="s">
        <v>97</v>
      </c>
      <c r="B3" s="1"/>
      <c r="C3" s="37" t="s">
        <v>97</v>
      </c>
      <c r="E3" s="37" t="s">
        <v>97</v>
      </c>
      <c r="G3" s="37" t="s">
        <v>97</v>
      </c>
      <c r="I3" s="9" t="s">
        <v>96</v>
      </c>
      <c r="J3" s="45" t="s">
        <v>93</v>
      </c>
      <c r="L3" s="46" t="s">
        <v>96</v>
      </c>
      <c r="M3" s="47" t="s">
        <v>93</v>
      </c>
      <c r="N3" s="48" t="s">
        <v>98</v>
      </c>
      <c r="O3" s="48" t="s">
        <v>99</v>
      </c>
      <c r="P3" s="48" t="s">
        <v>100</v>
      </c>
      <c r="Q3" s="48" t="s">
        <v>101</v>
      </c>
      <c r="R3" s="49" t="s">
        <v>24</v>
      </c>
      <c r="S3" s="50" t="s">
        <v>25</v>
      </c>
      <c r="T3" s="50" t="s">
        <v>91</v>
      </c>
      <c r="U3" s="50" t="s">
        <v>92</v>
      </c>
      <c r="V3" s="50" t="s">
        <v>131</v>
      </c>
      <c r="W3" s="50" t="s">
        <v>116</v>
      </c>
      <c r="Y3" s="18" t="s">
        <v>109</v>
      </c>
      <c r="Z3" s="20" t="s">
        <v>94</v>
      </c>
      <c r="AA3" s="20" t="s">
        <v>144</v>
      </c>
      <c r="AB3" s="21" t="s">
        <v>95</v>
      </c>
      <c r="AC3" s="21" t="s">
        <v>145</v>
      </c>
      <c r="AD3" s="22" t="s">
        <v>83</v>
      </c>
      <c r="AE3" s="22" t="s">
        <v>114</v>
      </c>
      <c r="AF3" s="22" t="s">
        <v>115</v>
      </c>
      <c r="AG3" s="133" t="s">
        <v>112</v>
      </c>
      <c r="AH3" s="19" t="s">
        <v>113</v>
      </c>
    </row>
    <row r="4" spans="1:34" x14ac:dyDescent="0.25">
      <c r="A4" s="6" t="s">
        <v>94</v>
      </c>
      <c r="C4" s="12" t="s">
        <v>112</v>
      </c>
      <c r="E4" s="11" t="s">
        <v>94</v>
      </c>
      <c r="G4" s="11" t="s">
        <v>144</v>
      </c>
      <c r="I4" s="7" t="s">
        <v>94</v>
      </c>
      <c r="J4" s="51" t="s">
        <v>51</v>
      </c>
      <c r="L4" s="8" t="s">
        <v>115</v>
      </c>
      <c r="M4" s="52" t="s">
        <v>32</v>
      </c>
      <c r="N4" s="48" t="s">
        <v>27</v>
      </c>
      <c r="O4" s="48">
        <v>85</v>
      </c>
      <c r="P4" s="48" t="s">
        <v>33</v>
      </c>
      <c r="Q4" s="53">
        <v>5</v>
      </c>
      <c r="R4" s="54">
        <v>2000</v>
      </c>
      <c r="S4" s="48">
        <v>75</v>
      </c>
      <c r="T4" s="55">
        <v>0.28000000000000003</v>
      </c>
      <c r="U4" s="53">
        <v>1.4</v>
      </c>
      <c r="V4" s="55">
        <v>3.7</v>
      </c>
      <c r="W4" s="48"/>
      <c r="Y4" s="15">
        <v>1</v>
      </c>
      <c r="Z4" s="15">
        <v>69</v>
      </c>
      <c r="AA4" s="15">
        <v>69</v>
      </c>
      <c r="AB4" s="15">
        <v>56</v>
      </c>
      <c r="AC4" s="15">
        <v>56</v>
      </c>
      <c r="AD4" s="15">
        <v>61</v>
      </c>
      <c r="AE4" s="15">
        <v>65</v>
      </c>
      <c r="AF4" s="14">
        <v>61</v>
      </c>
      <c r="AG4" s="15">
        <v>67</v>
      </c>
      <c r="AH4" s="14">
        <v>68</v>
      </c>
    </row>
    <row r="5" spans="1:34" x14ac:dyDescent="0.25">
      <c r="A5" s="6" t="s">
        <v>95</v>
      </c>
      <c r="C5" s="16" t="s">
        <v>113</v>
      </c>
      <c r="E5" s="12" t="s">
        <v>95</v>
      </c>
      <c r="G5" s="15" t="s">
        <v>145</v>
      </c>
      <c r="I5" s="8" t="s">
        <v>94</v>
      </c>
      <c r="J5" s="56" t="s">
        <v>79</v>
      </c>
      <c r="L5" s="44" t="s">
        <v>113</v>
      </c>
      <c r="M5" s="52" t="s">
        <v>133</v>
      </c>
      <c r="N5" s="57"/>
      <c r="O5" s="57"/>
      <c r="P5" s="57"/>
      <c r="Q5" s="57"/>
      <c r="R5" s="54">
        <v>12000</v>
      </c>
      <c r="S5" s="48">
        <v>100</v>
      </c>
      <c r="T5" s="50">
        <v>7.0000000000000001E-3</v>
      </c>
      <c r="U5" s="53">
        <v>2</v>
      </c>
      <c r="V5" s="55">
        <v>0.84</v>
      </c>
      <c r="W5" s="48"/>
      <c r="Y5" s="16">
        <v>2</v>
      </c>
      <c r="Z5" s="16">
        <v>58</v>
      </c>
      <c r="AA5" s="16">
        <v>58</v>
      </c>
      <c r="AB5" s="16">
        <v>50</v>
      </c>
      <c r="AC5" s="16">
        <v>50</v>
      </c>
      <c r="AD5" s="16">
        <v>54</v>
      </c>
      <c r="AE5" s="16">
        <v>60</v>
      </c>
      <c r="AF5" s="13">
        <v>54</v>
      </c>
      <c r="AG5" s="16">
        <v>59</v>
      </c>
      <c r="AH5" s="13">
        <v>62</v>
      </c>
    </row>
    <row r="6" spans="1:34" x14ac:dyDescent="0.25">
      <c r="A6" s="6" t="s">
        <v>83</v>
      </c>
      <c r="E6" s="11" t="s">
        <v>83</v>
      </c>
      <c r="I6" s="7" t="s">
        <v>94</v>
      </c>
      <c r="J6" s="51" t="s">
        <v>54</v>
      </c>
      <c r="L6" s="44" t="s">
        <v>112</v>
      </c>
      <c r="M6" s="52" t="s">
        <v>132</v>
      </c>
      <c r="N6" s="57"/>
      <c r="O6" s="57"/>
      <c r="P6" s="57"/>
      <c r="Q6" s="57"/>
      <c r="R6" s="54">
        <v>12000</v>
      </c>
      <c r="S6" s="48">
        <v>100</v>
      </c>
      <c r="T6" s="50">
        <v>7.0000000000000001E-3</v>
      </c>
      <c r="U6" s="53">
        <v>2</v>
      </c>
      <c r="V6" s="55">
        <v>1.1200000000000001</v>
      </c>
      <c r="W6" s="48"/>
      <c r="Y6" s="15">
        <v>3</v>
      </c>
      <c r="Z6" s="15">
        <v>50</v>
      </c>
      <c r="AA6" s="15">
        <v>50</v>
      </c>
      <c r="AB6" s="15">
        <v>46</v>
      </c>
      <c r="AC6" s="15">
        <v>46</v>
      </c>
      <c r="AD6" s="15">
        <v>49</v>
      </c>
      <c r="AE6" s="15">
        <v>56</v>
      </c>
      <c r="AF6" s="14">
        <v>49</v>
      </c>
      <c r="AG6" s="15">
        <v>54</v>
      </c>
      <c r="AH6" s="14">
        <v>57</v>
      </c>
    </row>
    <row r="7" spans="1:34" x14ac:dyDescent="0.25">
      <c r="A7" s="44" t="s">
        <v>114</v>
      </c>
      <c r="E7" s="12" t="s">
        <v>114</v>
      </c>
      <c r="I7" s="8" t="s">
        <v>94</v>
      </c>
      <c r="J7" s="56" t="s">
        <v>76</v>
      </c>
      <c r="L7" s="44" t="s">
        <v>113</v>
      </c>
      <c r="M7" s="52" t="s">
        <v>135</v>
      </c>
      <c r="N7" s="58"/>
      <c r="O7" s="58"/>
      <c r="P7" s="58"/>
      <c r="Q7" s="58"/>
      <c r="R7" s="54">
        <v>16000</v>
      </c>
      <c r="S7" s="48">
        <v>80</v>
      </c>
      <c r="T7" s="50">
        <v>3.0000000000000001E-3</v>
      </c>
      <c r="U7" s="53">
        <v>2</v>
      </c>
      <c r="V7" s="55">
        <v>0.48</v>
      </c>
      <c r="W7" s="48"/>
      <c r="Y7" s="16">
        <v>4</v>
      </c>
      <c r="Z7" s="16">
        <v>44</v>
      </c>
      <c r="AA7" s="16">
        <v>44</v>
      </c>
      <c r="AB7" s="16">
        <v>42</v>
      </c>
      <c r="AC7" s="16">
        <v>42</v>
      </c>
      <c r="AD7" s="16">
        <v>45</v>
      </c>
      <c r="AE7" s="16">
        <v>53</v>
      </c>
      <c r="AF7" s="13">
        <v>45</v>
      </c>
      <c r="AG7" s="16">
        <v>49</v>
      </c>
      <c r="AH7" s="13">
        <v>53</v>
      </c>
    </row>
    <row r="8" spans="1:34" x14ac:dyDescent="0.25">
      <c r="A8" s="44" t="s">
        <v>115</v>
      </c>
      <c r="E8" s="16" t="s">
        <v>115</v>
      </c>
      <c r="I8" s="8" t="s">
        <v>144</v>
      </c>
      <c r="J8" s="56" t="s">
        <v>56</v>
      </c>
      <c r="L8" s="44" t="s">
        <v>112</v>
      </c>
      <c r="M8" s="52" t="s">
        <v>134</v>
      </c>
      <c r="N8" s="58"/>
      <c r="O8" s="58"/>
      <c r="P8" s="58"/>
      <c r="Q8" s="58"/>
      <c r="R8" s="54">
        <v>16000</v>
      </c>
      <c r="S8" s="48">
        <v>80</v>
      </c>
      <c r="T8" s="50">
        <v>3.0000000000000001E-3</v>
      </c>
      <c r="U8" s="53">
        <v>2</v>
      </c>
      <c r="V8" s="55">
        <v>0.48</v>
      </c>
      <c r="W8" s="48"/>
      <c r="Y8" s="15">
        <v>5</v>
      </c>
      <c r="Z8" s="15">
        <v>39</v>
      </c>
      <c r="AA8" s="15">
        <v>39</v>
      </c>
      <c r="AB8" s="15">
        <v>39</v>
      </c>
      <c r="AC8" s="15">
        <v>39</v>
      </c>
      <c r="AD8" s="15">
        <v>42</v>
      </c>
      <c r="AE8" s="15">
        <v>50</v>
      </c>
      <c r="AF8" s="14">
        <v>42</v>
      </c>
      <c r="AG8" s="15">
        <v>45</v>
      </c>
      <c r="AH8" s="14">
        <v>49</v>
      </c>
    </row>
    <row r="9" spans="1:34" x14ac:dyDescent="0.25">
      <c r="A9" s="44" t="s">
        <v>113</v>
      </c>
      <c r="I9" s="7" t="s">
        <v>144</v>
      </c>
      <c r="J9" s="51" t="s">
        <v>82</v>
      </c>
      <c r="L9" s="6" t="s">
        <v>83</v>
      </c>
      <c r="M9" s="52" t="s">
        <v>89</v>
      </c>
      <c r="N9" s="48" t="s">
        <v>27</v>
      </c>
      <c r="O9" s="48">
        <v>80</v>
      </c>
      <c r="P9" s="48" t="s">
        <v>31</v>
      </c>
      <c r="Q9" s="53">
        <v>5</v>
      </c>
      <c r="R9" s="54">
        <v>2000</v>
      </c>
      <c r="S9" s="48">
        <v>60</v>
      </c>
      <c r="T9" s="55">
        <v>0.2</v>
      </c>
      <c r="U9" s="53">
        <v>1.6</v>
      </c>
      <c r="V9" s="55">
        <v>3.12</v>
      </c>
      <c r="W9" s="48" t="s">
        <v>129</v>
      </c>
      <c r="Y9" s="16">
        <v>6</v>
      </c>
      <c r="Z9" s="16">
        <v>35</v>
      </c>
      <c r="AA9" s="16">
        <v>35</v>
      </c>
      <c r="AB9" s="16">
        <v>37</v>
      </c>
      <c r="AC9" s="16">
        <v>37</v>
      </c>
      <c r="AD9" s="16">
        <v>39</v>
      </c>
      <c r="AE9" s="16">
        <v>48</v>
      </c>
      <c r="AF9" s="13">
        <v>39</v>
      </c>
      <c r="AG9" s="16">
        <v>42</v>
      </c>
      <c r="AH9" s="13">
        <v>46</v>
      </c>
    </row>
    <row r="10" spans="1:34" x14ac:dyDescent="0.25">
      <c r="A10" s="44" t="s">
        <v>112</v>
      </c>
      <c r="I10" s="7" t="s">
        <v>95</v>
      </c>
      <c r="J10" s="51" t="s">
        <v>72</v>
      </c>
      <c r="L10" s="6" t="s">
        <v>83</v>
      </c>
      <c r="M10" s="59" t="s">
        <v>90</v>
      </c>
      <c r="N10" s="60" t="s">
        <v>27</v>
      </c>
      <c r="O10" s="60">
        <v>80</v>
      </c>
      <c r="P10" s="60" t="s">
        <v>31</v>
      </c>
      <c r="Q10" s="61">
        <v>5</v>
      </c>
      <c r="R10" s="62">
        <v>1200</v>
      </c>
      <c r="S10" s="60">
        <v>35</v>
      </c>
      <c r="T10" s="63">
        <v>0.28000000000000003</v>
      </c>
      <c r="U10" s="61">
        <v>1.4</v>
      </c>
      <c r="V10" s="63">
        <v>1.33</v>
      </c>
      <c r="W10" s="48" t="s">
        <v>129</v>
      </c>
      <c r="Y10" s="15">
        <v>7</v>
      </c>
      <c r="Z10" s="15">
        <v>31</v>
      </c>
      <c r="AA10" s="15">
        <v>31</v>
      </c>
      <c r="AB10" s="15">
        <v>34</v>
      </c>
      <c r="AC10" s="15">
        <v>34</v>
      </c>
      <c r="AD10" s="15">
        <v>36</v>
      </c>
      <c r="AE10" s="15">
        <v>46</v>
      </c>
      <c r="AF10" s="14">
        <v>36</v>
      </c>
      <c r="AG10" s="15">
        <v>39</v>
      </c>
      <c r="AH10" s="14">
        <v>44</v>
      </c>
    </row>
    <row r="11" spans="1:34" x14ac:dyDescent="0.25">
      <c r="I11" s="7" t="s">
        <v>95</v>
      </c>
      <c r="J11" s="51" t="s">
        <v>169</v>
      </c>
      <c r="L11" s="6" t="s">
        <v>83</v>
      </c>
      <c r="M11" s="52" t="s">
        <v>87</v>
      </c>
      <c r="N11" s="48" t="s">
        <v>88</v>
      </c>
      <c r="O11" s="48">
        <v>65</v>
      </c>
      <c r="P11" s="48" t="s">
        <v>44</v>
      </c>
      <c r="Q11" s="53">
        <v>6.5</v>
      </c>
      <c r="R11" s="54">
        <v>1500</v>
      </c>
      <c r="S11" s="48">
        <v>70</v>
      </c>
      <c r="T11" s="55">
        <v>0.41</v>
      </c>
      <c r="U11" s="53">
        <v>1.3</v>
      </c>
      <c r="V11" s="55">
        <v>4.63</v>
      </c>
      <c r="W11" s="48"/>
      <c r="Y11" s="16">
        <v>8</v>
      </c>
      <c r="Z11" s="16">
        <v>28</v>
      </c>
      <c r="AA11" s="16">
        <v>28</v>
      </c>
      <c r="AB11" s="16">
        <v>32</v>
      </c>
      <c r="AC11" s="16">
        <v>32</v>
      </c>
      <c r="AD11" s="16">
        <v>34</v>
      </c>
      <c r="AE11" s="16">
        <v>44</v>
      </c>
      <c r="AF11" s="13">
        <v>34</v>
      </c>
      <c r="AG11" s="16">
        <v>36</v>
      </c>
      <c r="AH11" s="13">
        <v>41</v>
      </c>
    </row>
    <row r="12" spans="1:34" x14ac:dyDescent="0.25">
      <c r="C12" s="64"/>
      <c r="D12" s="64"/>
      <c r="I12" s="8" t="s">
        <v>95</v>
      </c>
      <c r="J12" s="56" t="s">
        <v>70</v>
      </c>
      <c r="L12" s="6" t="s">
        <v>94</v>
      </c>
      <c r="M12" s="52" t="s">
        <v>51</v>
      </c>
      <c r="N12" s="48" t="s">
        <v>52</v>
      </c>
      <c r="O12" s="48">
        <v>65</v>
      </c>
      <c r="P12" s="48" t="s">
        <v>53</v>
      </c>
      <c r="Q12" s="53">
        <v>2.5</v>
      </c>
      <c r="R12" s="54">
        <v>2000</v>
      </c>
      <c r="S12" s="48">
        <v>70</v>
      </c>
      <c r="T12" s="55">
        <v>0.14000000000000001</v>
      </c>
      <c r="U12" s="53">
        <v>2.2999999999999998</v>
      </c>
      <c r="V12" s="55">
        <v>1.33</v>
      </c>
      <c r="W12" s="48" t="s">
        <v>129</v>
      </c>
      <c r="Y12" s="15">
        <v>9</v>
      </c>
      <c r="Z12" s="15">
        <v>25</v>
      </c>
      <c r="AA12" s="15">
        <v>25</v>
      </c>
      <c r="AB12" s="15">
        <v>30</v>
      </c>
      <c r="AC12" s="15">
        <v>30</v>
      </c>
      <c r="AD12" s="15">
        <v>31</v>
      </c>
      <c r="AE12" s="15">
        <v>42</v>
      </c>
      <c r="AF12" s="14">
        <v>31</v>
      </c>
      <c r="AG12" s="15">
        <v>34</v>
      </c>
      <c r="AH12" s="14">
        <v>39</v>
      </c>
    </row>
    <row r="13" spans="1:34" x14ac:dyDescent="0.25">
      <c r="I13" s="7" t="s">
        <v>95</v>
      </c>
      <c r="J13" s="51" t="s">
        <v>58</v>
      </c>
      <c r="L13" s="6" t="s">
        <v>83</v>
      </c>
      <c r="M13" s="59" t="s">
        <v>84</v>
      </c>
      <c r="N13" s="60" t="s">
        <v>85</v>
      </c>
      <c r="O13" s="60">
        <v>70</v>
      </c>
      <c r="P13" s="60" t="s">
        <v>86</v>
      </c>
      <c r="Q13" s="61">
        <v>7</v>
      </c>
      <c r="R13" s="62">
        <v>1200</v>
      </c>
      <c r="S13" s="60">
        <v>80</v>
      </c>
      <c r="T13" s="63">
        <v>0.63</v>
      </c>
      <c r="U13" s="61">
        <v>1.3</v>
      </c>
      <c r="V13" s="63">
        <v>3.09</v>
      </c>
      <c r="W13" s="48"/>
      <c r="Y13" s="16">
        <v>10</v>
      </c>
      <c r="Z13" s="16">
        <v>22</v>
      </c>
      <c r="AA13" s="16">
        <v>22</v>
      </c>
      <c r="AB13" s="16">
        <v>28</v>
      </c>
      <c r="AC13" s="16">
        <v>28</v>
      </c>
      <c r="AD13" s="16">
        <v>30</v>
      </c>
      <c r="AE13" s="16">
        <v>40</v>
      </c>
      <c r="AF13" s="13">
        <v>30</v>
      </c>
      <c r="AG13" s="16">
        <v>32</v>
      </c>
      <c r="AH13" s="13">
        <v>37</v>
      </c>
    </row>
    <row r="14" spans="1:34" x14ac:dyDescent="0.25">
      <c r="I14" s="8" t="s">
        <v>95</v>
      </c>
      <c r="J14" s="56" t="s">
        <v>60</v>
      </c>
      <c r="L14" s="8" t="s">
        <v>115</v>
      </c>
      <c r="M14" s="52" t="s">
        <v>34</v>
      </c>
      <c r="N14" s="48" t="s">
        <v>27</v>
      </c>
      <c r="O14" s="48">
        <v>85</v>
      </c>
      <c r="P14" s="48" t="s">
        <v>35</v>
      </c>
      <c r="Q14" s="53">
        <v>7</v>
      </c>
      <c r="R14" s="54">
        <v>2000</v>
      </c>
      <c r="S14" s="48">
        <v>70</v>
      </c>
      <c r="T14" s="55">
        <v>0.27</v>
      </c>
      <c r="U14" s="53">
        <v>1.4</v>
      </c>
      <c r="V14" s="55">
        <v>3.56</v>
      </c>
      <c r="W14" s="48"/>
      <c r="Y14" s="15">
        <v>11</v>
      </c>
      <c r="Z14" s="15">
        <v>20</v>
      </c>
      <c r="AA14" s="15">
        <v>20</v>
      </c>
      <c r="AB14" s="15">
        <v>27</v>
      </c>
      <c r="AC14" s="15">
        <v>27</v>
      </c>
      <c r="AD14" s="15">
        <v>28</v>
      </c>
      <c r="AE14" s="15">
        <v>39</v>
      </c>
      <c r="AF14" s="14">
        <v>28</v>
      </c>
      <c r="AG14" s="15">
        <v>30</v>
      </c>
      <c r="AH14" s="14">
        <v>35</v>
      </c>
    </row>
    <row r="15" spans="1:34" x14ac:dyDescent="0.25">
      <c r="I15" s="7" t="s">
        <v>95</v>
      </c>
      <c r="J15" s="51" t="s">
        <v>63</v>
      </c>
      <c r="L15" s="6" t="s">
        <v>95</v>
      </c>
      <c r="M15" s="52" t="s">
        <v>72</v>
      </c>
      <c r="N15" s="48" t="s">
        <v>68</v>
      </c>
      <c r="O15" s="48">
        <v>70</v>
      </c>
      <c r="P15" s="48" t="s">
        <v>73</v>
      </c>
      <c r="Q15" s="53">
        <v>3</v>
      </c>
      <c r="R15" s="54">
        <v>2500</v>
      </c>
      <c r="S15" s="48">
        <v>65</v>
      </c>
      <c r="T15" s="55">
        <v>0.15</v>
      </c>
      <c r="U15" s="53">
        <v>1.6</v>
      </c>
      <c r="V15" s="55">
        <v>2.6</v>
      </c>
      <c r="W15" s="48"/>
      <c r="Y15" s="16">
        <v>12</v>
      </c>
      <c r="Z15" s="16">
        <v>18</v>
      </c>
      <c r="AA15" s="16">
        <v>18</v>
      </c>
      <c r="AB15" s="16">
        <v>25</v>
      </c>
      <c r="AC15" s="16">
        <v>25</v>
      </c>
      <c r="AD15" s="16">
        <v>26</v>
      </c>
      <c r="AE15" s="16">
        <v>38</v>
      </c>
      <c r="AF15" s="13">
        <v>26</v>
      </c>
      <c r="AG15" s="16">
        <v>28</v>
      </c>
      <c r="AH15" s="13">
        <v>34</v>
      </c>
    </row>
    <row r="16" spans="1:34" x14ac:dyDescent="0.25">
      <c r="I16" s="8" t="s">
        <v>95</v>
      </c>
      <c r="J16" s="56" t="s">
        <v>171</v>
      </c>
      <c r="L16" s="44" t="s">
        <v>114</v>
      </c>
      <c r="M16" s="52" t="s">
        <v>49</v>
      </c>
      <c r="N16" s="48" t="s">
        <v>50</v>
      </c>
      <c r="O16" s="48">
        <v>70</v>
      </c>
      <c r="P16" s="48" t="s">
        <v>31</v>
      </c>
      <c r="Q16" s="53">
        <v>5</v>
      </c>
      <c r="R16" s="54">
        <v>1500</v>
      </c>
      <c r="S16" s="48">
        <v>75</v>
      </c>
      <c r="T16" s="55">
        <v>0.32</v>
      </c>
      <c r="U16" s="53">
        <v>2.1</v>
      </c>
      <c r="V16" s="55">
        <v>5</v>
      </c>
      <c r="W16" s="48"/>
    </row>
    <row r="17" spans="3:25" x14ac:dyDescent="0.25">
      <c r="G17" s="6"/>
      <c r="I17" s="7" t="s">
        <v>95</v>
      </c>
      <c r="J17" s="51" t="s">
        <v>170</v>
      </c>
      <c r="L17" s="6" t="s">
        <v>115</v>
      </c>
      <c r="M17" s="52" t="s">
        <v>29</v>
      </c>
      <c r="N17" s="48" t="s">
        <v>27</v>
      </c>
      <c r="O17" s="48">
        <v>85</v>
      </c>
      <c r="P17" s="48" t="s">
        <v>28</v>
      </c>
      <c r="Q17" s="53">
        <v>4.5</v>
      </c>
      <c r="R17" s="54">
        <v>2000</v>
      </c>
      <c r="S17" s="48">
        <v>60</v>
      </c>
      <c r="T17" s="55">
        <v>0.18</v>
      </c>
      <c r="U17" s="53">
        <v>1.7</v>
      </c>
      <c r="V17" s="55">
        <v>2.92</v>
      </c>
      <c r="W17" s="48"/>
      <c r="Y17" s="10" t="s">
        <v>214</v>
      </c>
    </row>
    <row r="18" spans="3:25" x14ac:dyDescent="0.25">
      <c r="C18" s="2"/>
      <c r="I18" s="8" t="s">
        <v>95</v>
      </c>
      <c r="J18" s="56" t="s">
        <v>66</v>
      </c>
      <c r="L18" s="6" t="s">
        <v>95</v>
      </c>
      <c r="M18" s="59" t="s">
        <v>169</v>
      </c>
      <c r="N18" s="48" t="s">
        <v>27</v>
      </c>
      <c r="O18" s="48">
        <v>80</v>
      </c>
      <c r="P18" s="48" t="s">
        <v>67</v>
      </c>
      <c r="Q18" s="53">
        <v>5</v>
      </c>
      <c r="R18" s="54">
        <v>3000</v>
      </c>
      <c r="S18" s="48">
        <v>75</v>
      </c>
      <c r="T18" s="55">
        <v>0.1</v>
      </c>
      <c r="U18" s="53">
        <v>1.8</v>
      </c>
      <c r="V18" s="55">
        <v>1.74</v>
      </c>
      <c r="W18" s="48"/>
      <c r="Y18" s="10" t="s">
        <v>107</v>
      </c>
    </row>
    <row r="19" spans="3:25" x14ac:dyDescent="0.25">
      <c r="E19" s="65"/>
      <c r="I19" s="7" t="s">
        <v>145</v>
      </c>
      <c r="J19" s="51" t="s">
        <v>74</v>
      </c>
      <c r="L19" s="6" t="s">
        <v>95</v>
      </c>
      <c r="M19" s="51" t="s">
        <v>70</v>
      </c>
      <c r="N19" s="48" t="s">
        <v>71</v>
      </c>
      <c r="O19" s="48">
        <v>65</v>
      </c>
      <c r="P19" s="48" t="s">
        <v>65</v>
      </c>
      <c r="Q19" s="53">
        <v>5</v>
      </c>
      <c r="R19" s="54">
        <v>1500</v>
      </c>
      <c r="S19" s="48">
        <v>90</v>
      </c>
      <c r="T19" s="55">
        <v>0.43</v>
      </c>
      <c r="U19" s="53">
        <v>1.8</v>
      </c>
      <c r="V19" s="55">
        <v>5.95</v>
      </c>
      <c r="W19" s="48"/>
    </row>
    <row r="20" spans="3:25" x14ac:dyDescent="0.25">
      <c r="C20" s="3"/>
      <c r="I20" s="8" t="s">
        <v>145</v>
      </c>
      <c r="J20" s="56" t="s">
        <v>64</v>
      </c>
      <c r="L20" s="8" t="s">
        <v>115</v>
      </c>
      <c r="M20" s="52" t="s">
        <v>26</v>
      </c>
      <c r="N20" s="48" t="s">
        <v>27</v>
      </c>
      <c r="O20" s="48">
        <v>85</v>
      </c>
      <c r="P20" s="48" t="s">
        <v>28</v>
      </c>
      <c r="Q20" s="53">
        <v>4.5</v>
      </c>
      <c r="R20" s="54">
        <v>2000</v>
      </c>
      <c r="S20" s="48">
        <v>100</v>
      </c>
      <c r="T20" s="55">
        <v>0.28999999999999998</v>
      </c>
      <c r="U20" s="53">
        <v>1.8</v>
      </c>
      <c r="V20" s="55">
        <v>5.05</v>
      </c>
      <c r="W20" s="48"/>
    </row>
    <row r="21" spans="3:25" x14ac:dyDescent="0.25">
      <c r="I21" s="8" t="s">
        <v>83</v>
      </c>
      <c r="J21" s="56" t="s">
        <v>89</v>
      </c>
      <c r="L21" s="6" t="s">
        <v>95</v>
      </c>
      <c r="M21" s="51" t="s">
        <v>58</v>
      </c>
      <c r="N21" s="48" t="s">
        <v>59</v>
      </c>
      <c r="O21" s="48">
        <v>80</v>
      </c>
      <c r="P21" s="48" t="s">
        <v>28</v>
      </c>
      <c r="Q21" s="53">
        <v>5</v>
      </c>
      <c r="R21" s="54">
        <v>2000</v>
      </c>
      <c r="S21" s="48">
        <v>150</v>
      </c>
      <c r="T21" s="55">
        <v>0.46</v>
      </c>
      <c r="U21" s="53">
        <v>1.7</v>
      </c>
      <c r="V21" s="55">
        <v>7.47</v>
      </c>
      <c r="W21" s="48"/>
    </row>
    <row r="22" spans="3:25" x14ac:dyDescent="0.25">
      <c r="I22" s="7" t="s">
        <v>83</v>
      </c>
      <c r="J22" s="51" t="s">
        <v>90</v>
      </c>
      <c r="L22" s="6" t="s">
        <v>95</v>
      </c>
      <c r="M22" s="52" t="s">
        <v>60</v>
      </c>
      <c r="N22" s="48" t="s">
        <v>61</v>
      </c>
      <c r="O22" s="48">
        <v>80</v>
      </c>
      <c r="P22" s="48" t="s">
        <v>62</v>
      </c>
      <c r="Q22" s="53">
        <v>7</v>
      </c>
      <c r="R22" s="54">
        <v>2000</v>
      </c>
      <c r="S22" s="48">
        <v>175</v>
      </c>
      <c r="T22" s="55">
        <v>0.44</v>
      </c>
      <c r="U22" s="53">
        <v>2</v>
      </c>
      <c r="V22" s="55">
        <v>8.8000000000000007</v>
      </c>
      <c r="W22" s="48"/>
    </row>
    <row r="23" spans="3:25" x14ac:dyDescent="0.25">
      <c r="I23" s="8" t="s">
        <v>83</v>
      </c>
      <c r="J23" s="56" t="s">
        <v>87</v>
      </c>
      <c r="L23" s="6" t="s">
        <v>95</v>
      </c>
      <c r="M23" s="52" t="s">
        <v>63</v>
      </c>
      <c r="N23" s="48" t="s">
        <v>59</v>
      </c>
      <c r="O23" s="48">
        <v>80</v>
      </c>
      <c r="P23" s="48" t="s">
        <v>28</v>
      </c>
      <c r="Q23" s="53">
        <v>5</v>
      </c>
      <c r="R23" s="54">
        <v>2500</v>
      </c>
      <c r="S23" s="48">
        <v>80</v>
      </c>
      <c r="T23" s="55">
        <v>0.18</v>
      </c>
      <c r="U23" s="53">
        <v>1.6</v>
      </c>
      <c r="V23" s="55">
        <v>3.12</v>
      </c>
      <c r="W23" s="48" t="s">
        <v>129</v>
      </c>
    </row>
    <row r="24" spans="3:25" x14ac:dyDescent="0.25">
      <c r="I24" s="7" t="s">
        <v>83</v>
      </c>
      <c r="J24" s="51" t="s">
        <v>84</v>
      </c>
      <c r="L24" s="6" t="s">
        <v>95</v>
      </c>
      <c r="M24" s="71" t="s">
        <v>171</v>
      </c>
      <c r="N24" s="48" t="s">
        <v>61</v>
      </c>
      <c r="O24" s="48">
        <v>80</v>
      </c>
      <c r="P24" s="48" t="s">
        <v>62</v>
      </c>
      <c r="Q24" s="53">
        <v>7</v>
      </c>
      <c r="R24" s="54">
        <v>2500</v>
      </c>
      <c r="S24" s="48">
        <v>100</v>
      </c>
      <c r="T24" s="55">
        <v>0.16</v>
      </c>
      <c r="U24" s="53">
        <v>2</v>
      </c>
      <c r="V24" s="55">
        <v>8.8000000000000007</v>
      </c>
      <c r="W24" s="48"/>
    </row>
    <row r="25" spans="3:25" x14ac:dyDescent="0.25">
      <c r="I25" s="44" t="s">
        <v>114</v>
      </c>
      <c r="J25" s="56" t="s">
        <v>49</v>
      </c>
      <c r="L25" s="6" t="s">
        <v>115</v>
      </c>
      <c r="M25" s="52" t="s">
        <v>39</v>
      </c>
      <c r="N25" s="48" t="s">
        <v>27</v>
      </c>
      <c r="O25" s="48">
        <v>80</v>
      </c>
      <c r="P25" s="48" t="s">
        <v>31</v>
      </c>
      <c r="Q25" s="53">
        <v>5</v>
      </c>
      <c r="R25" s="54">
        <v>2000</v>
      </c>
      <c r="S25" s="48">
        <v>40</v>
      </c>
      <c r="T25" s="55">
        <v>0.16</v>
      </c>
      <c r="U25" s="53">
        <v>1.3</v>
      </c>
      <c r="V25" s="55">
        <v>3.12</v>
      </c>
      <c r="W25" s="48" t="s">
        <v>129</v>
      </c>
    </row>
    <row r="26" spans="3:25" x14ac:dyDescent="0.25">
      <c r="I26" s="44" t="s">
        <v>114</v>
      </c>
      <c r="J26" s="56" t="s">
        <v>37</v>
      </c>
      <c r="L26" s="6" t="s">
        <v>94</v>
      </c>
      <c r="M26" s="52" t="s">
        <v>79</v>
      </c>
      <c r="N26" s="48" t="s">
        <v>80</v>
      </c>
      <c r="O26" s="48">
        <v>60</v>
      </c>
      <c r="P26" s="48" t="s">
        <v>81</v>
      </c>
      <c r="Q26" s="53">
        <v>2.5</v>
      </c>
      <c r="R26" s="54">
        <v>2500</v>
      </c>
      <c r="S26" s="48">
        <v>70</v>
      </c>
      <c r="T26" s="55">
        <v>0.19</v>
      </c>
      <c r="U26" s="53">
        <v>1.4</v>
      </c>
      <c r="V26" s="55">
        <v>2.74</v>
      </c>
      <c r="W26" s="48"/>
    </row>
    <row r="27" spans="3:25" x14ac:dyDescent="0.25">
      <c r="I27" s="44" t="s">
        <v>114</v>
      </c>
      <c r="J27" s="56" t="s">
        <v>47</v>
      </c>
      <c r="L27" s="6" t="s">
        <v>94</v>
      </c>
      <c r="M27" s="52" t="s">
        <v>54</v>
      </c>
      <c r="N27" s="48" t="s">
        <v>52</v>
      </c>
      <c r="O27" s="48">
        <v>65</v>
      </c>
      <c r="P27" s="48" t="s">
        <v>55</v>
      </c>
      <c r="Q27" s="53">
        <v>3</v>
      </c>
      <c r="R27" s="54">
        <v>2000</v>
      </c>
      <c r="S27" s="48">
        <v>60</v>
      </c>
      <c r="T27" s="55">
        <v>0.12</v>
      </c>
      <c r="U27" s="53">
        <v>2.2999999999999998</v>
      </c>
      <c r="V27" s="55">
        <v>1.33</v>
      </c>
      <c r="W27" s="48" t="s">
        <v>129</v>
      </c>
    </row>
    <row r="28" spans="3:25" x14ac:dyDescent="0.25">
      <c r="I28" s="8" t="s">
        <v>115</v>
      </c>
      <c r="J28" s="56" t="s">
        <v>32</v>
      </c>
      <c r="L28" s="67" t="s">
        <v>95</v>
      </c>
      <c r="M28" s="59" t="s">
        <v>170</v>
      </c>
      <c r="N28" s="48" t="s">
        <v>68</v>
      </c>
      <c r="O28" s="48">
        <v>75</v>
      </c>
      <c r="P28" s="48" t="s">
        <v>69</v>
      </c>
      <c r="Q28" s="53">
        <v>4</v>
      </c>
      <c r="R28" s="54">
        <v>2000</v>
      </c>
      <c r="S28" s="48">
        <v>80</v>
      </c>
      <c r="T28" s="55">
        <v>0.23</v>
      </c>
      <c r="U28" s="53">
        <v>1.8</v>
      </c>
      <c r="V28" s="55">
        <v>4</v>
      </c>
      <c r="W28" s="48"/>
    </row>
    <row r="29" spans="3:25" x14ac:dyDescent="0.25">
      <c r="I29" s="7" t="s">
        <v>115</v>
      </c>
      <c r="J29" s="51" t="s">
        <v>34</v>
      </c>
      <c r="L29" s="43" t="s">
        <v>114</v>
      </c>
      <c r="M29" s="52" t="s">
        <v>37</v>
      </c>
      <c r="N29" s="48" t="s">
        <v>27</v>
      </c>
      <c r="O29" s="48">
        <v>85</v>
      </c>
      <c r="P29" s="48" t="s">
        <v>38</v>
      </c>
      <c r="Q29" s="53">
        <v>6</v>
      </c>
      <c r="R29" s="54">
        <v>2000</v>
      </c>
      <c r="S29" s="48">
        <v>40</v>
      </c>
      <c r="T29" s="55">
        <v>0.16</v>
      </c>
      <c r="U29" s="53">
        <v>1.3</v>
      </c>
      <c r="V29" s="55">
        <v>2.4500000000000002</v>
      </c>
      <c r="W29" s="48" t="s">
        <v>129</v>
      </c>
    </row>
    <row r="30" spans="3:25" x14ac:dyDescent="0.25">
      <c r="I30" s="7" t="s">
        <v>115</v>
      </c>
      <c r="J30" s="51" t="s">
        <v>29</v>
      </c>
      <c r="L30" s="6" t="s">
        <v>115</v>
      </c>
      <c r="M30" s="52" t="s">
        <v>40</v>
      </c>
      <c r="N30" s="48" t="s">
        <v>41</v>
      </c>
      <c r="O30" s="48">
        <v>80</v>
      </c>
      <c r="P30" s="48" t="s">
        <v>42</v>
      </c>
      <c r="Q30" s="53">
        <v>12</v>
      </c>
      <c r="R30" s="54">
        <v>2000</v>
      </c>
      <c r="S30" s="48">
        <v>60</v>
      </c>
      <c r="T30" s="55">
        <v>0.23</v>
      </c>
      <c r="U30" s="53">
        <v>1.4</v>
      </c>
      <c r="V30" s="55">
        <v>3.03</v>
      </c>
      <c r="W30" s="48"/>
    </row>
    <row r="31" spans="3:25" x14ac:dyDescent="0.25">
      <c r="I31" s="8" t="s">
        <v>115</v>
      </c>
      <c r="J31" s="56" t="s">
        <v>26</v>
      </c>
      <c r="L31" s="6" t="s">
        <v>115</v>
      </c>
      <c r="M31" s="52" t="s">
        <v>45</v>
      </c>
      <c r="N31" s="48" t="s">
        <v>27</v>
      </c>
      <c r="O31" s="48">
        <v>85</v>
      </c>
      <c r="P31" s="48" t="s">
        <v>46</v>
      </c>
      <c r="Q31" s="53">
        <v>3</v>
      </c>
      <c r="R31" s="54">
        <v>1500</v>
      </c>
      <c r="S31" s="48">
        <v>80</v>
      </c>
      <c r="T31" s="55">
        <v>0.36</v>
      </c>
      <c r="U31" s="53">
        <v>2</v>
      </c>
      <c r="V31" s="55">
        <v>5.4</v>
      </c>
      <c r="W31" s="48"/>
    </row>
    <row r="32" spans="3:25" x14ac:dyDescent="0.25">
      <c r="I32" s="7" t="s">
        <v>115</v>
      </c>
      <c r="J32" s="51" t="s">
        <v>39</v>
      </c>
      <c r="L32" s="67" t="s">
        <v>115</v>
      </c>
      <c r="M32" s="52" t="s">
        <v>43</v>
      </c>
      <c r="N32" s="48" t="s">
        <v>27</v>
      </c>
      <c r="O32" s="48">
        <v>80</v>
      </c>
      <c r="P32" s="48" t="s">
        <v>44</v>
      </c>
      <c r="Q32" s="53">
        <v>5</v>
      </c>
      <c r="R32" s="54">
        <v>2000</v>
      </c>
      <c r="S32" s="48">
        <v>80</v>
      </c>
      <c r="T32" s="55">
        <v>0.17</v>
      </c>
      <c r="U32" s="53">
        <v>2.2000000000000002</v>
      </c>
      <c r="V32" s="55">
        <v>3.91</v>
      </c>
      <c r="W32" s="48"/>
    </row>
    <row r="33" spans="7:23" x14ac:dyDescent="0.25">
      <c r="I33" s="7" t="s">
        <v>115</v>
      </c>
      <c r="J33" s="51" t="s">
        <v>40</v>
      </c>
      <c r="L33" s="43" t="s">
        <v>114</v>
      </c>
      <c r="M33" s="52" t="s">
        <v>47</v>
      </c>
      <c r="N33" s="48" t="s">
        <v>48</v>
      </c>
      <c r="O33" s="48">
        <v>65</v>
      </c>
      <c r="P33" s="48" t="s">
        <v>31</v>
      </c>
      <c r="Q33" s="53">
        <v>5.5</v>
      </c>
      <c r="R33" s="54">
        <v>1500</v>
      </c>
      <c r="S33" s="48">
        <v>75</v>
      </c>
      <c r="T33" s="55">
        <v>0.32</v>
      </c>
      <c r="U33" s="53">
        <v>2.1</v>
      </c>
      <c r="V33" s="55">
        <v>5</v>
      </c>
      <c r="W33" s="48" t="s">
        <v>129</v>
      </c>
    </row>
    <row r="34" spans="7:23" x14ac:dyDescent="0.25">
      <c r="I34" s="8" t="s">
        <v>115</v>
      </c>
      <c r="J34" s="56" t="s">
        <v>45</v>
      </c>
      <c r="L34" s="6" t="s">
        <v>95</v>
      </c>
      <c r="M34" s="52" t="s">
        <v>66</v>
      </c>
      <c r="N34" s="48" t="s">
        <v>27</v>
      </c>
      <c r="O34" s="48">
        <v>80</v>
      </c>
      <c r="P34" s="48" t="s">
        <v>67</v>
      </c>
      <c r="Q34" s="53">
        <v>6</v>
      </c>
      <c r="R34" s="54">
        <v>2500</v>
      </c>
      <c r="S34" s="48">
        <v>60</v>
      </c>
      <c r="T34" s="55">
        <v>0.17</v>
      </c>
      <c r="U34" s="53">
        <v>1.4</v>
      </c>
      <c r="V34" s="55">
        <v>2.4500000000000002</v>
      </c>
      <c r="W34" s="48"/>
    </row>
    <row r="35" spans="7:23" x14ac:dyDescent="0.25">
      <c r="I35" s="7" t="s">
        <v>115</v>
      </c>
      <c r="J35" s="51" t="s">
        <v>43</v>
      </c>
      <c r="L35" s="6" t="s">
        <v>144</v>
      </c>
      <c r="M35" s="52" t="s">
        <v>56</v>
      </c>
      <c r="N35" s="48" t="s">
        <v>57</v>
      </c>
      <c r="O35" s="48">
        <v>70</v>
      </c>
      <c r="P35" s="48" t="s">
        <v>55</v>
      </c>
      <c r="Q35" s="53">
        <v>3</v>
      </c>
      <c r="R35" s="54">
        <v>3000</v>
      </c>
      <c r="S35" s="48">
        <v>40</v>
      </c>
      <c r="T35" s="55">
        <v>0.04</v>
      </c>
      <c r="U35" s="53">
        <v>2.1</v>
      </c>
      <c r="V35" s="55">
        <v>1.33</v>
      </c>
      <c r="W35" s="48"/>
    </row>
    <row r="36" spans="7:23" x14ac:dyDescent="0.25">
      <c r="I36" s="7" t="s">
        <v>115</v>
      </c>
      <c r="J36" s="51" t="s">
        <v>36</v>
      </c>
      <c r="L36" s="6" t="s">
        <v>144</v>
      </c>
      <c r="M36" s="52" t="s">
        <v>82</v>
      </c>
      <c r="N36" s="48" t="s">
        <v>52</v>
      </c>
      <c r="O36" s="48">
        <v>70</v>
      </c>
      <c r="P36" s="48" t="s">
        <v>53</v>
      </c>
      <c r="Q36" s="53">
        <v>3</v>
      </c>
      <c r="R36" s="54">
        <v>3000</v>
      </c>
      <c r="S36" s="48">
        <v>80</v>
      </c>
      <c r="T36" s="55">
        <v>0.11</v>
      </c>
      <c r="U36" s="53">
        <v>1.8</v>
      </c>
      <c r="V36" s="55">
        <v>2.65</v>
      </c>
      <c r="W36" s="48"/>
    </row>
    <row r="37" spans="7:23" x14ac:dyDescent="0.25">
      <c r="I37" s="8" t="s">
        <v>115</v>
      </c>
      <c r="J37" s="56" t="s">
        <v>30</v>
      </c>
      <c r="L37" s="6" t="s">
        <v>145</v>
      </c>
      <c r="M37" s="52" t="s">
        <v>74</v>
      </c>
      <c r="N37" s="48" t="s">
        <v>68</v>
      </c>
      <c r="O37" s="48">
        <v>70</v>
      </c>
      <c r="P37" s="48" t="s">
        <v>75</v>
      </c>
      <c r="Q37" s="53">
        <v>3.5</v>
      </c>
      <c r="R37" s="54">
        <v>4000</v>
      </c>
      <c r="S37" s="48">
        <v>50</v>
      </c>
      <c r="T37" s="55">
        <v>0.03</v>
      </c>
      <c r="U37" s="53">
        <v>2</v>
      </c>
      <c r="V37" s="55">
        <v>1.2</v>
      </c>
      <c r="W37" s="48"/>
    </row>
    <row r="38" spans="7:23" x14ac:dyDescent="0.25">
      <c r="I38" s="44" t="s">
        <v>112</v>
      </c>
      <c r="J38" s="52" t="s">
        <v>132</v>
      </c>
      <c r="L38" s="6" t="s">
        <v>145</v>
      </c>
      <c r="M38" s="52" t="s">
        <v>64</v>
      </c>
      <c r="N38" s="48" t="s">
        <v>41</v>
      </c>
      <c r="O38" s="48">
        <v>80</v>
      </c>
      <c r="P38" s="48" t="s">
        <v>65</v>
      </c>
      <c r="Q38" s="53">
        <v>5</v>
      </c>
      <c r="R38" s="54">
        <v>3000</v>
      </c>
      <c r="S38" s="48">
        <v>55</v>
      </c>
      <c r="T38" s="55">
        <v>0.06</v>
      </c>
      <c r="U38" s="53">
        <v>2</v>
      </c>
      <c r="V38" s="55">
        <v>1.8</v>
      </c>
      <c r="W38" s="48"/>
    </row>
    <row r="39" spans="7:23" x14ac:dyDescent="0.25">
      <c r="G39" s="6"/>
      <c r="I39" s="44" t="s">
        <v>112</v>
      </c>
      <c r="J39" s="52" t="s">
        <v>134</v>
      </c>
      <c r="L39" s="6" t="s">
        <v>115</v>
      </c>
      <c r="M39" s="51" t="s">
        <v>36</v>
      </c>
      <c r="N39" s="48" t="s">
        <v>27</v>
      </c>
      <c r="O39" s="48">
        <v>85</v>
      </c>
      <c r="P39" s="48" t="s">
        <v>35</v>
      </c>
      <c r="Q39" s="53">
        <v>7</v>
      </c>
      <c r="R39" s="54">
        <v>2000</v>
      </c>
      <c r="S39" s="48">
        <v>70</v>
      </c>
      <c r="T39" s="55">
        <v>0.27</v>
      </c>
      <c r="U39" s="53">
        <v>1.4</v>
      </c>
      <c r="V39" s="55">
        <v>3.91</v>
      </c>
      <c r="W39" s="48" t="s">
        <v>129</v>
      </c>
    </row>
    <row r="40" spans="7:23" x14ac:dyDescent="0.25">
      <c r="I40" s="44" t="s">
        <v>113</v>
      </c>
      <c r="J40" s="52" t="s">
        <v>133</v>
      </c>
      <c r="L40" s="6" t="s">
        <v>94</v>
      </c>
      <c r="M40" s="52" t="s">
        <v>76</v>
      </c>
      <c r="N40" s="48" t="s">
        <v>77</v>
      </c>
      <c r="O40" s="48">
        <v>60</v>
      </c>
      <c r="P40" s="48" t="s">
        <v>78</v>
      </c>
      <c r="Q40" s="53">
        <v>5</v>
      </c>
      <c r="R40" s="54">
        <v>1500</v>
      </c>
      <c r="S40" s="48">
        <v>100</v>
      </c>
      <c r="T40" s="55">
        <v>0.59</v>
      </c>
      <c r="U40" s="53">
        <v>1.3</v>
      </c>
      <c r="V40" s="55">
        <v>7.77</v>
      </c>
      <c r="W40" s="48"/>
    </row>
    <row r="41" spans="7:23" x14ac:dyDescent="0.25">
      <c r="I41" s="44" t="s">
        <v>113</v>
      </c>
      <c r="J41" s="52" t="s">
        <v>135</v>
      </c>
      <c r="L41" s="17" t="s">
        <v>115</v>
      </c>
      <c r="M41" s="59" t="s">
        <v>30</v>
      </c>
      <c r="N41" s="60" t="s">
        <v>27</v>
      </c>
      <c r="O41" s="60">
        <v>80</v>
      </c>
      <c r="P41" s="60" t="s">
        <v>31</v>
      </c>
      <c r="Q41" s="61">
        <v>6</v>
      </c>
      <c r="R41" s="62">
        <v>2000</v>
      </c>
      <c r="S41" s="60">
        <v>60</v>
      </c>
      <c r="T41" s="63">
        <v>0.18</v>
      </c>
      <c r="U41" s="61">
        <v>1.7</v>
      </c>
      <c r="V41" s="63">
        <v>3.91</v>
      </c>
      <c r="W41" s="48" t="s">
        <v>129</v>
      </c>
    </row>
    <row r="42" spans="7:23" x14ac:dyDescent="0.25">
      <c r="L42" s="72" t="s">
        <v>172</v>
      </c>
      <c r="M42" s="59"/>
      <c r="N42" s="60"/>
      <c r="O42" s="60"/>
      <c r="P42" s="60"/>
      <c r="Q42" s="61"/>
      <c r="R42" s="62"/>
      <c r="S42" s="60"/>
      <c r="T42" s="63"/>
      <c r="U42" s="61"/>
      <c r="V42" s="63"/>
      <c r="W42" s="60"/>
    </row>
    <row r="43" spans="7:23" x14ac:dyDescent="0.25">
      <c r="L43" s="5"/>
    </row>
    <row r="56" spans="7:7" x14ac:dyDescent="0.25">
      <c r="G56" s="44" t="s">
        <v>97</v>
      </c>
    </row>
    <row r="57" spans="7:7" x14ac:dyDescent="0.25">
      <c r="G57" s="6" t="s">
        <v>94</v>
      </c>
    </row>
    <row r="58" spans="7:7" x14ac:dyDescent="0.25">
      <c r="G58" s="6" t="s">
        <v>95</v>
      </c>
    </row>
    <row r="59" spans="7:7" hidden="1" x14ac:dyDescent="0.25">
      <c r="G59" s="6" t="s">
        <v>83</v>
      </c>
    </row>
    <row r="60" spans="7:7" hidden="1" x14ac:dyDescent="0.25">
      <c r="G60" s="44" t="s">
        <v>114</v>
      </c>
    </row>
    <row r="61" spans="7:7" hidden="1" x14ac:dyDescent="0.25">
      <c r="G61" s="44" t="s">
        <v>115</v>
      </c>
    </row>
    <row r="62" spans="7:7" hidden="1" x14ac:dyDescent="0.25">
      <c r="G62" s="44" t="s">
        <v>113</v>
      </c>
    </row>
    <row r="63" spans="7:7" hidden="1" x14ac:dyDescent="0.25">
      <c r="G63" s="44" t="s">
        <v>112</v>
      </c>
    </row>
  </sheetData>
  <sheetProtection algorithmName="SHA-512" hashValue="zh802LGTHQDnh3v27oRDOLdpy4KTzIPmaz1wvxEyNNV/Q/fpvQkjUxTYAyudB4pIlIh92MhwL7/N7xyEVPpcJw==" saltValue="sWdj8Bbx2pqxBDd7q4930w==" spinCount="100000" sheet="1" objects="1" scenarios="1"/>
  <sortState xmlns:xlrd2="http://schemas.microsoft.com/office/spreadsheetml/2017/richdata2" ref="I7:J43">
    <sortCondition ref="I7:I43"/>
    <sortCondition ref="J7:J43"/>
  </sortState>
  <phoneticPr fontId="5" type="noConversion"/>
  <pageMargins left="0.7" right="0.7" top="0.75" bottom="0.75" header="0.3" footer="0.3"/>
  <pageSetup scale="25" orientation="landscape" r:id="rId1"/>
  <tableParts count="8">
    <tablePart r:id="rId2"/>
    <tablePart r:id="rId3"/>
    <tablePart r:id="rId4"/>
    <tablePart r:id="rId5"/>
    <tablePart r:id="rId6"/>
    <tablePart r:id="rId7"/>
    <tablePart r:id="rId8"/>
    <tablePart r:id="rId9"/>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4C52FF-2BD6-46B8-9093-055A82626F41}">
  <dimension ref="B2:C28"/>
  <sheetViews>
    <sheetView workbookViewId="0">
      <selection activeCell="B2" sqref="B2"/>
    </sheetView>
  </sheetViews>
  <sheetFormatPr defaultRowHeight="15" x14ac:dyDescent="0.25"/>
  <cols>
    <col min="2" max="2" width="18.7109375" customWidth="1"/>
    <col min="3" max="3" width="71.85546875" customWidth="1"/>
  </cols>
  <sheetData>
    <row r="2" spans="2:3" x14ac:dyDescent="0.25">
      <c r="B2" s="40" t="s">
        <v>153</v>
      </c>
    </row>
    <row r="4" spans="2:3" x14ac:dyDescent="0.25">
      <c r="B4" s="41" t="s">
        <v>154</v>
      </c>
      <c r="C4" s="41" t="s">
        <v>155</v>
      </c>
    </row>
    <row r="5" spans="2:3" ht="30" x14ac:dyDescent="0.25">
      <c r="B5" s="4" t="s">
        <v>106</v>
      </c>
      <c r="C5" s="4" t="s">
        <v>158</v>
      </c>
    </row>
    <row r="6" spans="2:3" ht="30" x14ac:dyDescent="0.25">
      <c r="B6" s="4" t="s">
        <v>105</v>
      </c>
      <c r="C6" s="4" t="s">
        <v>157</v>
      </c>
    </row>
    <row r="7" spans="2:3" ht="30" x14ac:dyDescent="0.25">
      <c r="B7" s="4" t="s">
        <v>104</v>
      </c>
      <c r="C7" s="4" t="s">
        <v>222</v>
      </c>
    </row>
    <row r="8" spans="2:3" ht="75" x14ac:dyDescent="0.25">
      <c r="B8" s="4" t="s">
        <v>156</v>
      </c>
      <c r="C8" s="4" t="s">
        <v>223</v>
      </c>
    </row>
    <row r="9" spans="2:3" ht="60" x14ac:dyDescent="0.25">
      <c r="B9" s="4" t="s">
        <v>103</v>
      </c>
      <c r="C9" s="4" t="s">
        <v>224</v>
      </c>
    </row>
    <row r="10" spans="2:3" ht="62.25" customHeight="1" x14ac:dyDescent="0.25">
      <c r="B10" s="4" t="s">
        <v>161</v>
      </c>
      <c r="C10" s="4" t="s">
        <v>228</v>
      </c>
    </row>
    <row r="11" spans="2:3" ht="45" x14ac:dyDescent="0.25">
      <c r="B11" s="4" t="s">
        <v>13</v>
      </c>
      <c r="C11" s="4" t="s">
        <v>225</v>
      </c>
    </row>
    <row r="12" spans="2:3" ht="30" x14ac:dyDescent="0.25">
      <c r="B12" s="4" t="s">
        <v>12</v>
      </c>
      <c r="C12" s="4" t="s">
        <v>226</v>
      </c>
    </row>
    <row r="13" spans="2:3" ht="30" x14ac:dyDescent="0.25">
      <c r="B13" s="4" t="s">
        <v>130</v>
      </c>
      <c r="C13" s="4" t="s">
        <v>160</v>
      </c>
    </row>
    <row r="14" spans="2:3" ht="30" x14ac:dyDescent="0.25">
      <c r="B14" s="4" t="s">
        <v>111</v>
      </c>
      <c r="C14" s="4" t="s">
        <v>159</v>
      </c>
    </row>
    <row r="15" spans="2:3" ht="30" x14ac:dyDescent="0.25">
      <c r="B15" s="4" t="s">
        <v>16</v>
      </c>
      <c r="C15" s="4" t="s">
        <v>227</v>
      </c>
    </row>
    <row r="18" spans="2:3" x14ac:dyDescent="0.25">
      <c r="B18" s="40" t="s">
        <v>162</v>
      </c>
    </row>
    <row r="20" spans="2:3" x14ac:dyDescent="0.25">
      <c r="B20" s="77" t="s">
        <v>182</v>
      </c>
    </row>
    <row r="21" spans="2:3" x14ac:dyDescent="0.25">
      <c r="C21" s="77" t="s">
        <v>181</v>
      </c>
    </row>
    <row r="23" spans="2:3" x14ac:dyDescent="0.25">
      <c r="B23" t="s">
        <v>163</v>
      </c>
    </row>
    <row r="25" spans="2:3" x14ac:dyDescent="0.25">
      <c r="B25" t="s">
        <v>165</v>
      </c>
    </row>
    <row r="26" spans="2:3" x14ac:dyDescent="0.25">
      <c r="C26" t="s">
        <v>166</v>
      </c>
    </row>
    <row r="28" spans="2:3" x14ac:dyDescent="0.25">
      <c r="B28" t="s">
        <v>164</v>
      </c>
    </row>
  </sheetData>
  <sortState xmlns:xlrd2="http://schemas.microsoft.com/office/spreadsheetml/2017/richdata2" ref="B5:C15">
    <sortCondition ref="B4"/>
  </sortState>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Intro</vt:lpstr>
      <vt:lpstr>Tractor + Implement</vt:lpstr>
      <vt:lpstr>Self-Propelled</vt:lpstr>
      <vt:lpstr>Implements</vt:lpstr>
      <vt:lpstr>Factors</vt:lpstr>
      <vt:lpstr>Definitions</vt:lpstr>
      <vt:lpstr>Definitions!_Hlk43478301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Jeffrey Johnson</dc:creator>
  <cp:lastModifiedBy>Jeffrey Johnson</cp:lastModifiedBy>
  <cp:lastPrinted>2020-07-06T21:03:45Z</cp:lastPrinted>
  <dcterms:created xsi:type="dcterms:W3CDTF">2020-04-05T22:37:47Z</dcterms:created>
  <dcterms:modified xsi:type="dcterms:W3CDTF">2020-10-14T18:41:55Z</dcterms:modified>
</cp:coreProperties>
</file>